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cela.soares\Desktop\SGS - ANEXOS E PESQUISAS\PRÉVIAS\PREVIA - REFORMA DAS EDIFICAÇÕES - ESCRITORIO SSA\"/>
    </mc:Choice>
  </mc:AlternateContent>
  <bookViews>
    <workbookView xWindow="0" yWindow="0" windowWidth="24000" windowHeight="9735"/>
  </bookViews>
  <sheets>
    <sheet name="PLANILHA SINTÉTICA" sheetId="1" r:id="rId1"/>
    <sheet name="CRONOGRAMA" sheetId="4" r:id="rId2"/>
  </sheets>
  <definedNames>
    <definedName name="_xlnm.Print_Titles" localSheetId="1">CRONOGRAMA!$4:$4</definedName>
    <definedName name="_xlnm.Print_Titles" localSheetId="0">'PLANILHA SINTÉTICA'!$4:$4</definedName>
  </definedNames>
  <calcPr calcId="152511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5" i="4"/>
  <c r="W6" i="4"/>
  <c r="W5" i="4" s="1"/>
  <c r="W130" i="4" s="1"/>
  <c r="T6" i="4"/>
  <c r="T5" i="4" s="1"/>
  <c r="T130" i="4" s="1"/>
  <c r="Y129" i="4" l="1"/>
  <c r="V129" i="4"/>
  <c r="S129" i="4"/>
  <c r="P129" i="4"/>
  <c r="Y128" i="4"/>
  <c r="V128" i="4"/>
  <c r="S128" i="4"/>
  <c r="S127" i="4" s="1"/>
  <c r="P128" i="4"/>
  <c r="Y126" i="4"/>
  <c r="V126" i="4"/>
  <c r="S126" i="4"/>
  <c r="P126" i="4"/>
  <c r="Y125" i="4"/>
  <c r="S125" i="4"/>
  <c r="P125" i="4"/>
  <c r="Y124" i="4"/>
  <c r="V124" i="4"/>
  <c r="S124" i="4"/>
  <c r="P124" i="4"/>
  <c r="Y123" i="4"/>
  <c r="V123" i="4"/>
  <c r="S123" i="4"/>
  <c r="P123" i="4"/>
  <c r="Y122" i="4"/>
  <c r="V122" i="4"/>
  <c r="S122" i="4"/>
  <c r="P122" i="4"/>
  <c r="Y121" i="4"/>
  <c r="V121" i="4"/>
  <c r="S121" i="4"/>
  <c r="P121" i="4"/>
  <c r="Y120" i="4"/>
  <c r="V120" i="4"/>
  <c r="S120" i="4"/>
  <c r="P120" i="4"/>
  <c r="Y119" i="4"/>
  <c r="V119" i="4"/>
  <c r="S119" i="4"/>
  <c r="P119" i="4"/>
  <c r="Y118" i="4"/>
  <c r="V118" i="4"/>
  <c r="S118" i="4"/>
  <c r="P118" i="4"/>
  <c r="Y116" i="4"/>
  <c r="V116" i="4"/>
  <c r="S116" i="4"/>
  <c r="P116" i="4"/>
  <c r="Y115" i="4"/>
  <c r="Y113" i="4" s="1"/>
  <c r="V115" i="4"/>
  <c r="S115" i="4"/>
  <c r="P115" i="4"/>
  <c r="Y114" i="4"/>
  <c r="V114" i="4"/>
  <c r="S114" i="4"/>
  <c r="P114" i="4"/>
  <c r="P113" i="4" s="1"/>
  <c r="Y112" i="4"/>
  <c r="V112" i="4"/>
  <c r="S112" i="4"/>
  <c r="P112" i="4"/>
  <c r="Y111" i="4"/>
  <c r="V111" i="4"/>
  <c r="S111" i="4"/>
  <c r="P111" i="4"/>
  <c r="Y110" i="4"/>
  <c r="V110" i="4"/>
  <c r="S110" i="4"/>
  <c r="P110" i="4"/>
  <c r="Y109" i="4"/>
  <c r="V109" i="4"/>
  <c r="S109" i="4"/>
  <c r="P109" i="4"/>
  <c r="Y108" i="4"/>
  <c r="V108" i="4"/>
  <c r="S108" i="4"/>
  <c r="P108" i="4"/>
  <c r="Y107" i="4"/>
  <c r="V107" i="4"/>
  <c r="S107" i="4"/>
  <c r="P107" i="4"/>
  <c r="Y106" i="4"/>
  <c r="V106" i="4"/>
  <c r="S106" i="4"/>
  <c r="P106" i="4"/>
  <c r="Y105" i="4"/>
  <c r="V105" i="4"/>
  <c r="S105" i="4"/>
  <c r="P105" i="4"/>
  <c r="Y104" i="4"/>
  <c r="V104" i="4"/>
  <c r="S104" i="4"/>
  <c r="P104" i="4"/>
  <c r="Y103" i="4"/>
  <c r="V103" i="4"/>
  <c r="S103" i="4"/>
  <c r="P103" i="4"/>
  <c r="Y102" i="4"/>
  <c r="V102" i="4"/>
  <c r="S102" i="4"/>
  <c r="P102" i="4"/>
  <c r="Y101" i="4"/>
  <c r="V101" i="4"/>
  <c r="S101" i="4"/>
  <c r="P101" i="4"/>
  <c r="Y100" i="4"/>
  <c r="V100" i="4"/>
  <c r="S100" i="4"/>
  <c r="P100" i="4"/>
  <c r="Y98" i="4"/>
  <c r="V98" i="4"/>
  <c r="S98" i="4"/>
  <c r="P98" i="4"/>
  <c r="Y97" i="4"/>
  <c r="V97" i="4"/>
  <c r="S97" i="4"/>
  <c r="P97" i="4"/>
  <c r="Y96" i="4"/>
  <c r="V96" i="4"/>
  <c r="S96" i="4"/>
  <c r="P96" i="4"/>
  <c r="Y95" i="4"/>
  <c r="V95" i="4"/>
  <c r="S95" i="4"/>
  <c r="P95" i="4"/>
  <c r="Y94" i="4"/>
  <c r="V94" i="4"/>
  <c r="S94" i="4"/>
  <c r="P94" i="4"/>
  <c r="Y92" i="4"/>
  <c r="V92" i="4"/>
  <c r="S92" i="4"/>
  <c r="P92" i="4"/>
  <c r="Y91" i="4"/>
  <c r="V91" i="4"/>
  <c r="S91" i="4"/>
  <c r="P91" i="4"/>
  <c r="Y90" i="4"/>
  <c r="V90" i="4"/>
  <c r="S90" i="4"/>
  <c r="P90" i="4"/>
  <c r="Y89" i="4"/>
  <c r="V89" i="4"/>
  <c r="S89" i="4"/>
  <c r="P89" i="4"/>
  <c r="Y88" i="4"/>
  <c r="V88" i="4"/>
  <c r="S88" i="4"/>
  <c r="P88" i="4"/>
  <c r="Y85" i="4"/>
  <c r="V85" i="4"/>
  <c r="S85" i="4"/>
  <c r="P85" i="4"/>
  <c r="Y84" i="4"/>
  <c r="V84" i="4"/>
  <c r="S84" i="4"/>
  <c r="P84" i="4"/>
  <c r="Y83" i="4"/>
  <c r="V83" i="4"/>
  <c r="S83" i="4"/>
  <c r="P83" i="4"/>
  <c r="Y82" i="4"/>
  <c r="V82" i="4"/>
  <c r="S82" i="4"/>
  <c r="P82" i="4"/>
  <c r="Y81" i="4"/>
  <c r="V81" i="4"/>
  <c r="S81" i="4"/>
  <c r="P81" i="4"/>
  <c r="Y80" i="4"/>
  <c r="V80" i="4"/>
  <c r="S80" i="4"/>
  <c r="P80" i="4"/>
  <c r="Y79" i="4"/>
  <c r="V79" i="4"/>
  <c r="S79" i="4"/>
  <c r="P79" i="4"/>
  <c r="Y78" i="4"/>
  <c r="V78" i="4"/>
  <c r="S78" i="4"/>
  <c r="P78" i="4"/>
  <c r="Y77" i="4"/>
  <c r="V77" i="4"/>
  <c r="S77" i="4"/>
  <c r="P77" i="4"/>
  <c r="Y76" i="4"/>
  <c r="V76" i="4"/>
  <c r="S76" i="4"/>
  <c r="P76" i="4"/>
  <c r="Y75" i="4"/>
  <c r="V75" i="4"/>
  <c r="S75" i="4"/>
  <c r="P75" i="4"/>
  <c r="Y74" i="4"/>
  <c r="V74" i="4"/>
  <c r="S74" i="4"/>
  <c r="P74" i="4"/>
  <c r="Y73" i="4"/>
  <c r="V73" i="4"/>
  <c r="S73" i="4"/>
  <c r="P73" i="4"/>
  <c r="Y72" i="4"/>
  <c r="V72" i="4"/>
  <c r="S72" i="4"/>
  <c r="P72" i="4"/>
  <c r="Y71" i="4"/>
  <c r="V71" i="4"/>
  <c r="S71" i="4"/>
  <c r="P71" i="4"/>
  <c r="Y70" i="4"/>
  <c r="V70" i="4"/>
  <c r="S70" i="4"/>
  <c r="P70" i="4"/>
  <c r="Y68" i="4"/>
  <c r="V68" i="4"/>
  <c r="S68" i="4"/>
  <c r="P68" i="4"/>
  <c r="Y67" i="4"/>
  <c r="V67" i="4"/>
  <c r="S67" i="4"/>
  <c r="P67" i="4"/>
  <c r="Y66" i="4"/>
  <c r="V66" i="4"/>
  <c r="S66" i="4"/>
  <c r="P66" i="4"/>
  <c r="Y65" i="4"/>
  <c r="V65" i="4"/>
  <c r="S65" i="4"/>
  <c r="P65" i="4"/>
  <c r="Y63" i="4"/>
  <c r="V63" i="4"/>
  <c r="S63" i="4"/>
  <c r="P63" i="4"/>
  <c r="Y62" i="4"/>
  <c r="V62" i="4"/>
  <c r="S62" i="4"/>
  <c r="P62" i="4"/>
  <c r="Y61" i="4"/>
  <c r="V61" i="4"/>
  <c r="S61" i="4"/>
  <c r="P61" i="4"/>
  <c r="Y60" i="4"/>
  <c r="V60" i="4"/>
  <c r="S60" i="4"/>
  <c r="P60" i="4"/>
  <c r="Y58" i="4"/>
  <c r="V58" i="4"/>
  <c r="S58" i="4"/>
  <c r="P58" i="4"/>
  <c r="Y57" i="4"/>
  <c r="V57" i="4"/>
  <c r="S57" i="4"/>
  <c r="P57" i="4"/>
  <c r="Y56" i="4"/>
  <c r="V56" i="4"/>
  <c r="S56" i="4"/>
  <c r="P56" i="4"/>
  <c r="Y55" i="4"/>
  <c r="V55" i="4"/>
  <c r="S55" i="4"/>
  <c r="P55" i="4"/>
  <c r="Y54" i="4"/>
  <c r="V54" i="4"/>
  <c r="S54" i="4"/>
  <c r="P54" i="4"/>
  <c r="Y53" i="4"/>
  <c r="V53" i="4"/>
  <c r="S53" i="4"/>
  <c r="P53" i="4"/>
  <c r="Y51" i="4"/>
  <c r="V51" i="4"/>
  <c r="S51" i="4"/>
  <c r="P51" i="4"/>
  <c r="Y50" i="4"/>
  <c r="V50" i="4"/>
  <c r="S50" i="4"/>
  <c r="P50" i="4"/>
  <c r="Y49" i="4"/>
  <c r="V49" i="4"/>
  <c r="S49" i="4"/>
  <c r="P49" i="4"/>
  <c r="Y48" i="4"/>
  <c r="V48" i="4"/>
  <c r="S48" i="4"/>
  <c r="P48" i="4"/>
  <c r="Y47" i="4"/>
  <c r="V47" i="4"/>
  <c r="S47" i="4"/>
  <c r="P47" i="4"/>
  <c r="Y46" i="4"/>
  <c r="V46" i="4"/>
  <c r="S46" i="4"/>
  <c r="P46" i="4"/>
  <c r="Y43" i="4"/>
  <c r="V43" i="4"/>
  <c r="S43" i="4"/>
  <c r="P43" i="4"/>
  <c r="Y42" i="4"/>
  <c r="V42" i="4"/>
  <c r="S42" i="4"/>
  <c r="P42" i="4"/>
  <c r="Y41" i="4"/>
  <c r="V41" i="4"/>
  <c r="S41" i="4"/>
  <c r="P41" i="4"/>
  <c r="Y39" i="4"/>
  <c r="V39" i="4"/>
  <c r="S39" i="4"/>
  <c r="P39" i="4"/>
  <c r="Y38" i="4"/>
  <c r="V38" i="4"/>
  <c r="S38" i="4"/>
  <c r="P38" i="4"/>
  <c r="Y37" i="4"/>
  <c r="V37" i="4"/>
  <c r="S37" i="4"/>
  <c r="P37" i="4"/>
  <c r="Y34" i="4"/>
  <c r="V34" i="4"/>
  <c r="S34" i="4"/>
  <c r="P34" i="4"/>
  <c r="Y33" i="4"/>
  <c r="V33" i="4"/>
  <c r="S33" i="4"/>
  <c r="P33" i="4"/>
  <c r="Y32" i="4"/>
  <c r="V32" i="4"/>
  <c r="S32" i="4"/>
  <c r="P32" i="4"/>
  <c r="Y31" i="4"/>
  <c r="V31" i="4"/>
  <c r="S31" i="4"/>
  <c r="P31" i="4"/>
  <c r="Y30" i="4"/>
  <c r="V30" i="4"/>
  <c r="S30" i="4"/>
  <c r="P30" i="4"/>
  <c r="Y29" i="4"/>
  <c r="V29" i="4"/>
  <c r="S29" i="4"/>
  <c r="P29" i="4"/>
  <c r="Y28" i="4"/>
  <c r="V28" i="4"/>
  <c r="S28" i="4"/>
  <c r="P28" i="4"/>
  <c r="Y27" i="4"/>
  <c r="V27" i="4"/>
  <c r="P27" i="4"/>
  <c r="Y26" i="4"/>
  <c r="V26" i="4"/>
  <c r="S26" i="4"/>
  <c r="P26" i="4"/>
  <c r="Y25" i="4"/>
  <c r="V25" i="4"/>
  <c r="S25" i="4"/>
  <c r="P25" i="4"/>
  <c r="Y24" i="4"/>
  <c r="V24" i="4"/>
  <c r="S24" i="4"/>
  <c r="P24" i="4"/>
  <c r="Y23" i="4"/>
  <c r="V23" i="4"/>
  <c r="S23" i="4"/>
  <c r="P23" i="4"/>
  <c r="Y22" i="4"/>
  <c r="V22" i="4"/>
  <c r="S22" i="4"/>
  <c r="P22" i="4"/>
  <c r="Y21" i="4"/>
  <c r="V21" i="4"/>
  <c r="S21" i="4"/>
  <c r="P21" i="4"/>
  <c r="Y20" i="4"/>
  <c r="V20" i="4"/>
  <c r="S20" i="4"/>
  <c r="P20" i="4"/>
  <c r="Y18" i="4"/>
  <c r="V18" i="4"/>
  <c r="S18" i="4"/>
  <c r="P18" i="4"/>
  <c r="Y17" i="4"/>
  <c r="V17" i="4"/>
  <c r="S17" i="4"/>
  <c r="P17" i="4"/>
  <c r="Y16" i="4"/>
  <c r="V16" i="4"/>
  <c r="S16" i="4"/>
  <c r="P16" i="4"/>
  <c r="Y15" i="4"/>
  <c r="V15" i="4"/>
  <c r="S15" i="4"/>
  <c r="P15" i="4"/>
  <c r="Y13" i="4"/>
  <c r="V13" i="4"/>
  <c r="S13" i="4"/>
  <c r="P13" i="4"/>
  <c r="Y12" i="4"/>
  <c r="V12" i="4"/>
  <c r="S12" i="4"/>
  <c r="P12" i="4"/>
  <c r="Y11" i="4"/>
  <c r="V11" i="4"/>
  <c r="S11" i="4"/>
  <c r="P11" i="4"/>
  <c r="Y10" i="4"/>
  <c r="V10" i="4"/>
  <c r="S10" i="4"/>
  <c r="P10" i="4"/>
  <c r="Y8" i="4"/>
  <c r="Y6" i="4" s="1"/>
  <c r="V8" i="4"/>
  <c r="V6" i="4" s="1"/>
  <c r="S8" i="4"/>
  <c r="S6" i="4" s="1"/>
  <c r="P8" i="4"/>
  <c r="P7" i="4"/>
  <c r="P129" i="1"/>
  <c r="P128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2" i="1"/>
  <c r="P91" i="1"/>
  <c r="P90" i="1"/>
  <c r="P89" i="1"/>
  <c r="P88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3" i="1"/>
  <c r="P62" i="1"/>
  <c r="P61" i="1"/>
  <c r="P60" i="1"/>
  <c r="P58" i="1"/>
  <c r="P57" i="1"/>
  <c r="P56" i="1"/>
  <c r="P55" i="1"/>
  <c r="P54" i="1"/>
  <c r="P53" i="1"/>
  <c r="P51" i="1"/>
  <c r="P50" i="1"/>
  <c r="P49" i="1"/>
  <c r="P48" i="1"/>
  <c r="P47" i="1"/>
  <c r="P46" i="1"/>
  <c r="P43" i="1"/>
  <c r="P42" i="1"/>
  <c r="P41" i="1"/>
  <c r="P39" i="1"/>
  <c r="P38" i="1"/>
  <c r="P37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8" i="1"/>
  <c r="P7" i="1"/>
  <c r="P6" i="4" l="1"/>
  <c r="S36" i="4"/>
  <c r="S59" i="4"/>
  <c r="V52" i="4"/>
  <c r="V59" i="4"/>
  <c r="S64" i="4"/>
  <c r="S93" i="4"/>
  <c r="S113" i="4"/>
  <c r="V127" i="4"/>
  <c r="V36" i="4"/>
  <c r="Y36" i="4"/>
  <c r="Y40" i="4"/>
  <c r="Y64" i="4"/>
  <c r="Y87" i="4"/>
  <c r="Y93" i="4"/>
  <c r="Y99" i="4"/>
  <c r="V64" i="4"/>
  <c r="V93" i="4"/>
  <c r="Y127" i="4"/>
  <c r="P36" i="4"/>
  <c r="P64" i="4"/>
  <c r="P69" i="4"/>
  <c r="P87" i="4"/>
  <c r="P117" i="4"/>
  <c r="Y117" i="4"/>
  <c r="V117" i="4"/>
  <c r="V113" i="4"/>
  <c r="P93" i="4"/>
  <c r="Y52" i="4"/>
  <c r="Y59" i="4"/>
  <c r="S52" i="4"/>
  <c r="P52" i="4"/>
  <c r="P40" i="4"/>
  <c r="S40" i="4"/>
  <c r="S35" i="4" s="1"/>
  <c r="V9" i="4"/>
  <c r="P19" i="4"/>
  <c r="S19" i="4"/>
  <c r="Y14" i="4"/>
  <c r="S14" i="4"/>
  <c r="P14" i="4"/>
  <c r="V14" i="4"/>
  <c r="P45" i="4"/>
  <c r="S69" i="4"/>
  <c r="P127" i="4"/>
  <c r="Y9" i="4"/>
  <c r="S45" i="4"/>
  <c r="V69" i="4"/>
  <c r="V87" i="4"/>
  <c r="S99" i="4"/>
  <c r="P9" i="4"/>
  <c r="V19" i="4"/>
  <c r="V40" i="4"/>
  <c r="V45" i="4"/>
  <c r="Y69" i="4"/>
  <c r="V99" i="4"/>
  <c r="S117" i="4"/>
  <c r="S87" i="4"/>
  <c r="P99" i="4"/>
  <c r="S9" i="4"/>
  <c r="Y19" i="4"/>
  <c r="Y45" i="4"/>
  <c r="P59" i="4"/>
  <c r="V35" i="4" l="1"/>
  <c r="Y86" i="4"/>
  <c r="P35" i="4"/>
  <c r="P44" i="4"/>
  <c r="V5" i="4"/>
  <c r="V86" i="4"/>
  <c r="P86" i="4"/>
  <c r="Y35" i="4"/>
  <c r="V44" i="4"/>
  <c r="S44" i="4"/>
  <c r="Y44" i="4"/>
  <c r="Y5" i="4"/>
  <c r="P5" i="4"/>
  <c r="S5" i="4"/>
  <c r="S86" i="4"/>
  <c r="P130" i="4" l="1"/>
  <c r="O133" i="4" s="1"/>
  <c r="O131" i="4" s="1"/>
  <c r="O132" i="4" s="1"/>
  <c r="X130" i="4"/>
  <c r="U130" i="4"/>
  <c r="R130" i="4"/>
  <c r="P127" i="1" l="1"/>
  <c r="P117" i="1"/>
  <c r="P113" i="1"/>
  <c r="P99" i="1"/>
  <c r="P93" i="1"/>
  <c r="P86" i="1" s="1"/>
  <c r="P87" i="1"/>
  <c r="P69" i="1"/>
  <c r="P64" i="1"/>
  <c r="P59" i="1"/>
  <c r="P52" i="1"/>
  <c r="P45" i="1"/>
  <c r="P44" i="1" s="1"/>
  <c r="P40" i="1"/>
  <c r="P35" i="1" s="1"/>
  <c r="P36" i="1"/>
  <c r="P19" i="1"/>
  <c r="P14" i="1"/>
  <c r="P9" i="1"/>
  <c r="P5" i="1" s="1"/>
  <c r="P6" i="1"/>
  <c r="P130" i="1" l="1"/>
  <c r="O133" i="1" s="1"/>
  <c r="O131" i="1" s="1"/>
  <c r="O132" i="1" s="1"/>
</calcChain>
</file>

<file path=xl/sharedStrings.xml><?xml version="1.0" encoding="utf-8"?>
<sst xmlns="http://schemas.openxmlformats.org/spreadsheetml/2006/main" count="1388" uniqueCount="433">
  <si>
    <t>RETIRADA DE APARELHOS DE ILUMINACAO C/ REAPROVEITAMENTO DE LAMPADAS</t>
  </si>
  <si>
    <t>ADMINISTRAÇÃO DE OBRA</t>
  </si>
  <si>
    <t>ASTU - ASSENTAMENTO DE TUBOS E PECAS</t>
  </si>
  <si>
    <t>DEMOLIÇÃO DE BANCADAS EM GRANITO OU MÁRMORE</t>
  </si>
  <si>
    <t>RETIRADA DE APARELHOS SANITARIOS</t>
  </si>
  <si>
    <t>ANOTAÇÃO DE RESPONSABILIDADE TÉCNICA</t>
  </si>
  <si>
    <t>unxmês</t>
  </si>
  <si>
    <t>5.789,90</t>
  </si>
  <si>
    <t>1.1</t>
  </si>
  <si>
    <t>1.2</t>
  </si>
  <si>
    <t>1.3</t>
  </si>
  <si>
    <t>ALVENARIA DE VEDAÇÃO DE BLOCOS CERÂMICOS FURADOS NA HORIZONTAL DE 9X19X19CM (ESPESSURA 9CM) DE PAREDES COM ÁREA LÍQUIDA MAIOR OU IGUAL A 6M² COM VÃOS E ARGAMASSA DE ASSENTAMENTO COM PREPARO EM BETONEIRA. AF_06/2014</t>
  </si>
  <si>
    <t>02.02.120</t>
  </si>
  <si>
    <t>FABRICAÇÃO E INSTALAÇÃO DE TESOURA INTEIRA EM MADEIRA NÃO APARELHADA, VÃO DE 4 M, PARA TELHA CERÂMICA OU DE CONCRETO, INCLUSO IÇAMENTO. AF_12/2015</t>
  </si>
  <si>
    <t>TRANSPORTE C/ VEICULO COMERCIAL LEVE ATE 1,2 T C/ MOTORISTA</t>
  </si>
  <si>
    <t>QUADRO DE DISTRIBUICAO DE ENERGIA DE EMBUTIR, EM CHAPA METALICA, PARA 24 DISJUNTORES TERMOMAGNETICOS MONOPOLARES, COM BARRAMENTO TRIFASICO E NEUTRO, FORNECIMENTO E INSTALACAO</t>
  </si>
  <si>
    <t>1</t>
  </si>
  <si>
    <t>2</t>
  </si>
  <si>
    <t>3</t>
  </si>
  <si>
    <t>4</t>
  </si>
  <si>
    <t>5</t>
  </si>
  <si>
    <t>6</t>
  </si>
  <si>
    <t>7</t>
  </si>
  <si>
    <t>Equipamentos e Acessórios para Instalação de Ar Condicionado</t>
  </si>
  <si>
    <t>8</t>
  </si>
  <si>
    <t>69.677,78</t>
  </si>
  <si>
    <t>Próprio</t>
  </si>
  <si>
    <t>R01 - PINTURA INTERNA EM PAREDE COM TINTA ACRÍLICA ESPUMA GELADA COM DUAS DEMÃOS, INCLUSIVE APLICAÇÃO DE SELADOR, EMASSAMENTO E LIXAMENTO</t>
  </si>
  <si>
    <t>Caixa d'agua de polietileno - instalada, exceto base de apoio, cap. 1000 litros</t>
  </si>
  <si>
    <t>Reservatórios</t>
  </si>
  <si>
    <t>4.1.1</t>
  </si>
  <si>
    <t>4.1.2</t>
  </si>
  <si>
    <t>4.1.3</t>
  </si>
  <si>
    <t>4.1.4</t>
  </si>
  <si>
    <t>INSTALAÇÕES DE CANTEIRO DE OBRA</t>
  </si>
  <si>
    <t>H</t>
  </si>
  <si>
    <t>4.1.7</t>
  </si>
  <si>
    <t>R03 - FORNECIMENTO E INSTALAÇÃO DE REVESTIMENTO CERÂMICO BAIXO BRILHO IDEA BIANCO BOLD 30 X 60 CM</t>
  </si>
  <si>
    <t>93653</t>
  </si>
  <si>
    <t>4.1.8</t>
  </si>
  <si>
    <t>93654</t>
  </si>
  <si>
    <t>Remoção de tapume</t>
  </si>
  <si>
    <t>Total Geral</t>
  </si>
  <si>
    <t>M</t>
  </si>
  <si>
    <t>FORNECIMENTO E INSTALAÇÃO DE ACABAMENTO DE CHUVEIRO MONOCOMANDO DE BAIXA E ALTA PRESSÃO, CROMADO MARCA DECA 4993.C.CHU</t>
  </si>
  <si>
    <t>TAPUME DE CHAPA DE MADEIRA COMPENSADA, E= 6MM, COM PINTURA A CAL E REAPROVEITAMENTO DE 2X</t>
  </si>
  <si>
    <t>CABO DE COBRE FLEXÍVEL ISOLADO, 1,5 MM², ANTI-CHAMA 450/750 V, PARA CIRCUITOS TERMINAIS - FORNECIMENTO E INSTALAÇÃO. AF_12/2015</t>
  </si>
  <si>
    <t>5.3.1</t>
  </si>
  <si>
    <t>5.3.2</t>
  </si>
  <si>
    <t>5.3.3</t>
  </si>
  <si>
    <t>5.3.4</t>
  </si>
  <si>
    <t>5.3.5</t>
  </si>
  <si>
    <t>5.3.6</t>
  </si>
  <si>
    <t>1.2.2</t>
  </si>
  <si>
    <t>1679</t>
  </si>
  <si>
    <t>5.3.7</t>
  </si>
  <si>
    <t>1.2.3</t>
  </si>
  <si>
    <t>5.3.8</t>
  </si>
  <si>
    <t>1.2.4</t>
  </si>
  <si>
    <t>02.02.140</t>
  </si>
  <si>
    <t>5.3.9</t>
  </si>
  <si>
    <t>1.2.5</t>
  </si>
  <si>
    <t>93661</t>
  </si>
  <si>
    <t>93664</t>
  </si>
  <si>
    <t>m</t>
  </si>
  <si>
    <t>MES</t>
  </si>
  <si>
    <t>und</t>
  </si>
  <si>
    <t>8.1</t>
  </si>
  <si>
    <t>8.2</t>
  </si>
  <si>
    <t>85332</t>
  </si>
  <si>
    <t>85333</t>
  </si>
  <si>
    <t>SEINFRA</t>
  </si>
  <si>
    <t>Banco</t>
  </si>
  <si>
    <t>DISJUNTOR MONOPOLAR TIPO DIN, CORRENTE NOMINAL DE 10A - FORNECIMENTO E INSTALAÇÃO. AF_04/2016</t>
  </si>
  <si>
    <t>APLICAÇÃO DE FUNDO SELADOR ACRÍLICO EM TETO, UMA DEMÃO. AF_06/2014</t>
  </si>
  <si>
    <t>92546</t>
  </si>
  <si>
    <t>11492</t>
  </si>
  <si>
    <t>134</t>
  </si>
  <si>
    <t>88484</t>
  </si>
  <si>
    <t>R04 - FORNECIMENTO E INSTALAÇÃO DE REVESTIMENTO TIPO TIJOLO APARENTE BRICK COM BORDAS RETAS, LINHA CLÁSSICA - 24,8 X 6,2 CM</t>
  </si>
  <si>
    <t>LIMPEZA FINAL DA OBRA</t>
  </si>
  <si>
    <t>RETIRADA DE ESTRUTURA DE MADEIRA COM TESOURAS PARA TELHAS CERAMICAS OU DE VIDRO</t>
  </si>
  <si>
    <t>9535</t>
  </si>
  <si>
    <t>9537</t>
  </si>
  <si>
    <t>KM</t>
  </si>
  <si>
    <t>95544</t>
  </si>
  <si>
    <t>Demolições / Remoções</t>
  </si>
  <si>
    <t>ALX60</t>
  </si>
  <si>
    <t>MOBILIZACAO E DESMOBILIZACAO DE CONTAINER</t>
  </si>
  <si>
    <t>11358</t>
  </si>
  <si>
    <t>16.06.082</t>
  </si>
  <si>
    <t>RETIRADA DE QUADRO DE DISTRIBUIÇÃO OU CAIXA DE PASSAGEM</t>
  </si>
  <si>
    <t>ILUMINAÇÃO</t>
  </si>
  <si>
    <t>10369</t>
  </si>
  <si>
    <t>FORNECIMENTO E INSTALAÇÃO DE PONTO DE TOMADA RESIDENCIAL INCLUINDO TOMADA E RJ45 (2 MÓDULOS), CAIXA ELÉTRICA, ELETRODUTO, CABO, RASGO, QUEBRA E CHUMBAMENTO MARCA THESI OU SIMILAR</t>
  </si>
  <si>
    <t>C0348</t>
  </si>
  <si>
    <t>5.2.1</t>
  </si>
  <si>
    <t>5.2.2</t>
  </si>
  <si>
    <t>Container</t>
  </si>
  <si>
    <t>5.2.4</t>
  </si>
  <si>
    <t>5.2.5</t>
  </si>
  <si>
    <t>1.1.1</t>
  </si>
  <si>
    <t>5.2.6</t>
  </si>
  <si>
    <t>1.1.2</t>
  </si>
  <si>
    <t>TELHAMENTO COM TELHA DE CONCRETO DE ENCAIXE, COM MAIS DE 2 ÁGUAS, INCLUSO TRANSPORTE VERTICAL. AF_06/2016</t>
  </si>
  <si>
    <t>m²</t>
  </si>
  <si>
    <t>m³</t>
  </si>
  <si>
    <t xml:space="preserve">24,50%
</t>
  </si>
  <si>
    <t>FUES - FUNDAÇÕES E ESTRUTURAS</t>
  </si>
  <si>
    <t>Diversos</t>
  </si>
  <si>
    <t>Und</t>
  </si>
  <si>
    <t>SERVIÇOS PRELIMINARES</t>
  </si>
  <si>
    <t>MASSA ÚNICA, PARA RECEBIMENTO DE PINTURA, EM ARGAMASSA TRAÇO 1:2:8, PREPARO MECÂNICO COM BETONEIRA 400L, APLICADA MANUALMENTE EM FACES INTERNAS DE PAREDES, ESPESSURA DE 20MM, COM EXECUÇÃO DE TALISCAS. AF_06/2014</t>
  </si>
  <si>
    <t>Fornecimento e instalação de condicionador de ar tipo split 12000 btu/h c/ compressor rotativo</t>
  </si>
  <si>
    <t>PINT - PINTURAS</t>
  </si>
  <si>
    <t>REMOÇÃO DE TANQUE</t>
  </si>
  <si>
    <t>FORNECIMENTO E INSTALAÇÃO DE CUBA DECA OU SIMILAR, REDONDA EM INOX 30 CM COM SIFÃO E VÁLVULA</t>
  </si>
  <si>
    <t>93572</t>
  </si>
  <si>
    <t>REMOÇÃO DE PISO E SUBSTRATO DE ADERÊNCIA EM ARGAMASSA</t>
  </si>
  <si>
    <t>ALVENARIA, REBOCO, VERGA E CONTRAVERGA</t>
  </si>
  <si>
    <t>PINTURA</t>
  </si>
  <si>
    <t>7.1</t>
  </si>
  <si>
    <t>7.2</t>
  </si>
  <si>
    <t>7.3</t>
  </si>
  <si>
    <t>7.4</t>
  </si>
  <si>
    <t>7.5</t>
  </si>
  <si>
    <t>7.6</t>
  </si>
  <si>
    <t>7.7</t>
  </si>
  <si>
    <t>7.8</t>
  </si>
  <si>
    <t>Louças e Metais Sanitários</t>
  </si>
  <si>
    <t>7.9</t>
  </si>
  <si>
    <t>CERÂMICA, MÁRMORE E GRANITO</t>
  </si>
  <si>
    <t>DISJUNTOR TERMOMAGNETICO TRIPOLAR PADRAO NEMA (AMERICANO) 125 A 150A 240V, FORNECIMENTO E INSTALACAO</t>
  </si>
  <si>
    <t>FORNECIMENTO E INSTALAÇÃO DE CUBA DE EMBUTIR OVAL L.59.95	DECA OU SIMILAR, FIXADA EM BANCADA DE GRANITO, INCLUSIVE MASSA PLÁSTICA PARA COLAGEM E INSTALAÇÃO DE SIFÃO</t>
  </si>
  <si>
    <t>RETIRADA DE FORRO EM REGUAS DE PVC, INCLUSIVE RETIRADA DE PERFIS</t>
  </si>
  <si>
    <t>SEDI - SERVIÇOS DIVERSOS</t>
  </si>
  <si>
    <t>74130/006</t>
  </si>
  <si>
    <t>IMUNIZACAO DE MADEIRAMENTO PARA COBERTURA UTILIZANDO CUPINICIDA INCOLOR</t>
  </si>
  <si>
    <t>87905</t>
  </si>
  <si>
    <t>Tanque simples em mármore sintético c/ torneira cromada (deca linha c23 ref 1153) , c/ válvula de plástico conjunto de fixação, sifão de plástico ou similares</t>
  </si>
  <si>
    <t>01.09.01</t>
  </si>
  <si>
    <t>UND</t>
  </si>
  <si>
    <t>SINAPI</t>
  </si>
  <si>
    <t>ESCRITÓRIO SESC SERRA AZUL</t>
  </si>
  <si>
    <t>P1 - PISO PORCELANATO 60 X 60 COLEÇÃO METROPOLITANA VILLAGRES - COR CONCRETO BRANCO</t>
  </si>
  <si>
    <t>Ponto de esgoto com tubo de pvc rígido soldável de  Ø 40 mm (lavatórios, mictórios, ralos sifonados, etc...)</t>
  </si>
  <si>
    <t>PARE - PAREDES/PAINEIS</t>
  </si>
  <si>
    <t>M²</t>
  </si>
  <si>
    <t>Descrição</t>
  </si>
  <si>
    <t>FORNECIMENTO E INSTALAÇÃO DE PAINEL DE LED, DE EMBUTIR 40 X 40 CM, ACIMA DE 2500LM; TEMPERATURA DE COR NEUTRA OU BRANCA</t>
  </si>
  <si>
    <t>5.1.1</t>
  </si>
  <si>
    <t>5.1.2</t>
  </si>
  <si>
    <t>5.1.3</t>
  </si>
  <si>
    <t>5.1.4</t>
  </si>
  <si>
    <t>ESCAVAÇÃO MANUAL DE VALAS. AF_03/2016</t>
  </si>
  <si>
    <t>5.1.5</t>
  </si>
  <si>
    <t>CONDULETE DE ALUMÍNIO, TIPO X, PARA ELETRODUTO DE AÇO GALVANIZADO DN 25 MM (1''), APARENTE - FORNECIMENTO E INSTALAÇÃO. AF_11/2016_P</t>
  </si>
  <si>
    <t>MOVT - MOVIMENTO DE TERRA</t>
  </si>
  <si>
    <t>95465</t>
  </si>
  <si>
    <t>Escoramento em Edificações</t>
  </si>
  <si>
    <t>6.2</t>
  </si>
  <si>
    <t>6.3</t>
  </si>
  <si>
    <t>un</t>
  </si>
  <si>
    <t>PINTURA EM VERNIZ SINTETICO BRILHANTE EM MADEIRA, TRES DEMAOS</t>
  </si>
  <si>
    <t>Tela de arame galv.fio 12#2" fix.c/cant.de ferro(s/muro)</t>
  </si>
  <si>
    <t>COBE - COBERTURA</t>
  </si>
  <si>
    <t>SIURB</t>
  </si>
  <si>
    <t>PAPELEIRA DE PAREDE EM METAL CROMADO SEM TAMPA, INCLUSO FIXAÇÃO. AF_10/2016</t>
  </si>
  <si>
    <t>DISJUNTOR BIPOLAR TIPO DIN, CORRENTE NOMINAL DE 32A - FORNECIMENTO E INSTALAÇÃO. AF_04/2016</t>
  </si>
  <si>
    <t>APLICAÇÃO MANUAL DE PINTURA COM TINTA LATEX PVA EM TETO, DUAS DEMÃOS, CONSISTINDO EMASSAMENTO E LIXAMENTO</t>
  </si>
  <si>
    <t>Código</t>
  </si>
  <si>
    <t>Caixa p/ ar condicionado</t>
  </si>
  <si>
    <t>BACIA DE LOUÇA BRANCA C/CAIXA ACOPLADA</t>
  </si>
  <si>
    <t>FORNECIMENTO E INSTALAÇÃO DE CUBA DE SEMI ENCAIXE BRANCA DECA OU SIMILAR E SIFÃO INOX CROMADO</t>
  </si>
  <si>
    <t>93358</t>
  </si>
  <si>
    <t>RASPAGEM COM ESPATULA DE ACO OU ESCOVA DE ACO PARA REMOCAO DRASPAGEM COM ESPATULA DE ACO OU ESCOVA DE ACO PARA REMOCAO DE CRAQUELE DE PINTURA NA ÁREA EXTERNA</t>
  </si>
  <si>
    <t>UN</t>
  </si>
  <si>
    <t>P3 - SOLEIRA E PINGADEIRA EM GRANITO PRETO SÃO GABRIEL, ASSENTADA COM ARGAMASSA COLANTE</t>
  </si>
  <si>
    <t>INSTALAÇÃO DE DPS EM QUADRO GERAL SENDO 3F+N</t>
  </si>
  <si>
    <t>FORNECIMENTO E INSTALAÇÃO DE TORNEIRA DE MESA FAST DECA 1167.C59 OU EQUIVALENTE</t>
  </si>
  <si>
    <t>COMP. 78</t>
  </si>
  <si>
    <t>FORNECIMENTO E INSTALAÇÃO DE ARANDELA TARTARUGA DE SOBREPOR EM PAREDE 1X20W</t>
  </si>
  <si>
    <t>SEDOP</t>
  </si>
  <si>
    <t>Tipo</t>
  </si>
  <si>
    <t>BANCADA EM GRANITO BRANCO FORTALEZA, E = 2cm</t>
  </si>
  <si>
    <t>SISTEMAS: ELÉTRICO, TELEFÔNICO, HIDRÁULICO, SANITÁRIO, PLUVIAL, PREVENÇÃO COMBATE A INCENDIO, PARA RAIO, RECEPÇÃO DE TV E PORTARIA ELETRÔNICA</t>
  </si>
  <si>
    <t>ELEVAÇÃO 01 - FORNECIMENTO E INSTALAÇÃO DE REVESTIMENTO TIPO PASTILHA CAMURÇA PORTOBELLO LINHA BLOCKS 30X30 CM</t>
  </si>
  <si>
    <t>REMOÇÕES E DEMOLIÇÕES</t>
  </si>
  <si>
    <t>COMP. 113</t>
  </si>
  <si>
    <t>TOMADAS E INTERRUPTORES</t>
  </si>
  <si>
    <t>ADUELA / MARCO / BATENTE PARA PORTA DE 60X210CM, FIXAÇÃO COM ARGAMASSA, PADRÃO MÉDIO - FORNECIMENTO E INSTALAÇÃO. AF_08/2015_P</t>
  </si>
  <si>
    <t>COMP. 115</t>
  </si>
  <si>
    <t>5.1</t>
  </si>
  <si>
    <t>FORNECIMENTO E INSTALAÇÃO DE LUMINÁRIA PENDENTE VINTAGE, LOFT RETRO DESIGN ALUMÍNIO COM LAMPADA</t>
  </si>
  <si>
    <t>5.2</t>
  </si>
  <si>
    <t>5.3</t>
  </si>
  <si>
    <t>CONTAINER 6,0X2,30X2,82 M COM ISOLAMENTO TERMICO</t>
  </si>
  <si>
    <t>REMOCAO DE TOMADAS OU INTERRUPTORES ELETRICOS</t>
  </si>
  <si>
    <t>P4 - FORNECIMENTO E INSTALAÇÃO DE REVESTIMENTO CERÂMICO ECOLÓGICO - INVECCHIATO CHAMPAGNE LEPRI, 11,5 X 11,5 CM</t>
  </si>
  <si>
    <t>CHAPISCO APLICADO EM ALVENARIA (COM PRESENÇA DE VÃOS) E ESTRUTURAS DE CONCRETO DE FACHADA, COM COLHER DE PEDREIRO.  ARGAMASSA TRAÇO 1:3 COM PREPARO EM BETONEIRA 400L. AF_06/2014</t>
  </si>
  <si>
    <t>COMP. 96</t>
  </si>
  <si>
    <t>COMP. 97</t>
  </si>
  <si>
    <t>COMP. 121</t>
  </si>
  <si>
    <t>4.5.1</t>
  </si>
  <si>
    <t>4.5.2</t>
  </si>
  <si>
    <t>4.5.3</t>
  </si>
  <si>
    <t>4.5.4</t>
  </si>
  <si>
    <t>4.5.6</t>
  </si>
  <si>
    <t>4.5.7</t>
  </si>
  <si>
    <t>Locação de container tipo sanitário com 2 vasos sanitários, 2 lavatórios, 2 mictórios e 4 pontos para chuveiro - área mínima de 13,80 m²</t>
  </si>
  <si>
    <t>4.5.8</t>
  </si>
  <si>
    <t>4.5.9</t>
  </si>
  <si>
    <t>ORSE</t>
  </si>
  <si>
    <t>DEMOLIÇÃO DE COBERTURA C/TELHAS CERÂMICAS</t>
  </si>
  <si>
    <t>PISO - PISOS</t>
  </si>
  <si>
    <t>ALVARÁ</t>
  </si>
  <si>
    <t>74131/005</t>
  </si>
  <si>
    <t>CREA/MT</t>
  </si>
  <si>
    <t>91924</t>
  </si>
  <si>
    <t>ENCARREGADO GERAL DE OBRAS COM ENCARGOS COMPLEMENTARES</t>
  </si>
  <si>
    <t>91927</t>
  </si>
  <si>
    <t>241470</t>
  </si>
  <si>
    <t>COBERTURA</t>
  </si>
  <si>
    <t>VERGA PRÉ-MOLDADA PARA JANELAS COM MAIS DE 1,5 M DE VÃO. AF_03/2016</t>
  </si>
  <si>
    <t>COMP. 140</t>
  </si>
  <si>
    <t>COMP. 141</t>
  </si>
  <si>
    <t>FORNECIMENTO E INSTALAÇÃO DE BOX EM VIDRO TEMPERADO 8 MM</t>
  </si>
  <si>
    <t>COMP. 145</t>
  </si>
  <si>
    <t>55960</t>
  </si>
  <si>
    <t>PISO PORCELANATO 60 X 60 COLEÇÃO METROPOLITANA VILLAGRES - COR CONCRETO BRANCO</t>
  </si>
  <si>
    <t>PROGRAMA DE CONTROLE MÉDICO DE SAÚDE OCUPACIONAL</t>
  </si>
  <si>
    <t>CPOS</t>
  </si>
  <si>
    <t>C1045</t>
  </si>
  <si>
    <t>Encargos Sociais</t>
  </si>
  <si>
    <t>Descrição do Orçamento</t>
  </si>
  <si>
    <t>ELÉTRICA</t>
  </si>
  <si>
    <t>11736</t>
  </si>
  <si>
    <t>Quant.</t>
  </si>
  <si>
    <t>DISJUNTOR MONOPOLAR TIPO DIN, CORRENTE NOMINAL DE 16A - FORNECIMENTO E INSTALAÇÃO. AF_04/2016</t>
  </si>
  <si>
    <t>COMP. 152</t>
  </si>
  <si>
    <t>COMP. 153</t>
  </si>
  <si>
    <t>6.1.1</t>
  </si>
  <si>
    <t>R01 - PINTURA INTERNA EM PAREDE COM TINTA ACRÍLICA ESPUMA GELADA COM DUAS DEMÃOS, INCLUSIVE COM APLICAÇÃO LIXAMENTO E SELADOR EM PAREDES EXISTENTES</t>
  </si>
  <si>
    <t>COMP. 155</t>
  </si>
  <si>
    <t>COMP. 156</t>
  </si>
  <si>
    <t>COMP. 157</t>
  </si>
  <si>
    <t>COMP. 159</t>
  </si>
  <si>
    <t>Totais -&gt;</t>
  </si>
  <si>
    <t>FORNECIMENTO E INSTALAÇÃO DE PONTO DE TOMADA RESIDENCIAL INCLUINDO TOMADA (1 MÓDULOS), CAIXA ELÉTRICA, ELETRODUTO, CABO, RASGO, QUEBRA E CHUMBAMENTO MARCA THESI OU SIMILAR</t>
  </si>
  <si>
    <t>R02 - APLICAÇÃO MANUAL DE TEXTURA ACRÍLICA EM PAREDE, COR NÓ DE MARINHEIRO, UMA DEMÃO</t>
  </si>
  <si>
    <t>COBOGO CERAMICO (ELEMENTO VAZADO), 9X20X20CM, ASSENTADO COM ARGAMASSA TRACO 1:4 DE CIMENTO E AREIA</t>
  </si>
  <si>
    <t>8265</t>
  </si>
  <si>
    <t>90804</t>
  </si>
  <si>
    <t>4.1</t>
  </si>
  <si>
    <t>4.2</t>
  </si>
  <si>
    <t>4.3</t>
  </si>
  <si>
    <t>4.4</t>
  </si>
  <si>
    <t>Pilar e vigas de madeira, seção 10x18cm a 20x20cm, em massaranduba, angelin ou madeira de lei</t>
  </si>
  <si>
    <t>4.5</t>
  </si>
  <si>
    <t>COMP. 160</t>
  </si>
  <si>
    <t>COMP. 161</t>
  </si>
  <si>
    <t>3.2.1</t>
  </si>
  <si>
    <t>COMP. 163</t>
  </si>
  <si>
    <t>3.2.2</t>
  </si>
  <si>
    <t>COMP. 164</t>
  </si>
  <si>
    <t>COMP. 165</t>
  </si>
  <si>
    <t>3.2.3</t>
  </si>
  <si>
    <t>COMP. 166</t>
  </si>
  <si>
    <t>COMP. 167</t>
  </si>
  <si>
    <t>Valor Unit com BDI</t>
  </si>
  <si>
    <t>96126</t>
  </si>
  <si>
    <t>COMP. 168</t>
  </si>
  <si>
    <t>COMP. 169</t>
  </si>
  <si>
    <t>193.813,01</t>
  </si>
  <si>
    <t>5.3.10</t>
  </si>
  <si>
    <t>5.3.12</t>
  </si>
  <si>
    <t>REMOCAO DE RODAPE CERAMICO</t>
  </si>
  <si>
    <t>Forros</t>
  </si>
  <si>
    <t>5.3.13</t>
  </si>
  <si>
    <t>4807</t>
  </si>
  <si>
    <t>5.3.14</t>
  </si>
  <si>
    <t>74220/001</t>
  </si>
  <si>
    <t>Item</t>
  </si>
  <si>
    <t>90816</t>
  </si>
  <si>
    <t>Conversão InfoWOrca</t>
  </si>
  <si>
    <t>4.4.1</t>
  </si>
  <si>
    <t>4.4.2</t>
  </si>
  <si>
    <t>FORNECIMENTO E INSTALAÇÃO DE TORNEIRA DE MESA COM FECHAMENTO AUTOMÁTICO DECAMATIC OU EQUIVALENTE</t>
  </si>
  <si>
    <t>4.4.3</t>
  </si>
  <si>
    <t>COMP. 170</t>
  </si>
  <si>
    <t>4.4.4</t>
  </si>
  <si>
    <t>COMP. 171</t>
  </si>
  <si>
    <t>COMP. 172</t>
  </si>
  <si>
    <t>DEMOLICAO DE ALVENARIA DE TIJOLOS FURADOS S/REAPROVEITAMENTO</t>
  </si>
  <si>
    <t>COMP. 173</t>
  </si>
  <si>
    <t>COMP. 175</t>
  </si>
  <si>
    <t>COMP. 176</t>
  </si>
  <si>
    <t>COMP. 177</t>
  </si>
  <si>
    <t>COMP. 178</t>
  </si>
  <si>
    <t>SEES - SERVIÇOS ESPECIAIS</t>
  </si>
  <si>
    <t>95802</t>
  </si>
  <si>
    <t>250410</t>
  </si>
  <si>
    <t>DEMOLICAO DE ALVENARIA DE TIJOLOS MACICOS S/REAPROVEITAMENTO</t>
  </si>
  <si>
    <t>2017</t>
  </si>
  <si>
    <t>FORNECIMENTO E INSTALAÇÃO DE PONTO DE TOMADA RESIDENCIAL INCLUINDO TOMADA (2 MÓDULOS), CAIXA ELÉTRICA, ELETRODUTO, CABO, RASGO, QUEBRA E CHUMBAMENTO MARCA THESI OU SIMILAR</t>
  </si>
  <si>
    <t>INEL - INSTALAÇÃO ELÉTRICA/ELETRIFICAÇÃO E ILUMINAÇÃO EXTERNA</t>
  </si>
  <si>
    <t>COMP. 184</t>
  </si>
  <si>
    <t>COMP. 185</t>
  </si>
  <si>
    <t>Complementos externos/canteiro de obra/alambrado</t>
  </si>
  <si>
    <t>COMP. 187</t>
  </si>
  <si>
    <t>FORNECIMENTO E INSTALAÇÃO ESQUADRIA EM ALUMÍNIO E VIDRO, COM TONALIDADE DE MADEIRA CONFORME DETALHAMENTO EM PROJETO</t>
  </si>
  <si>
    <t>COMP. 189</t>
  </si>
  <si>
    <t>Total do BDI</t>
  </si>
  <si>
    <t>FORNECIMENTO E INSTALAÇÃO DE PAINEL DE LED, DE EMBUTIR 60 x 60 cm; ACIMA DE 2500 LM; TEMPERATURA DE COR NEUTRA OU BRANCA</t>
  </si>
  <si>
    <t>TAXA DE EMOLUMENTOS</t>
  </si>
  <si>
    <t>COMP. 190</t>
  </si>
  <si>
    <t>PROGRAMA DE PREVENÇÃO DE RISCOS AMBIENTAIS (PPRA)</t>
  </si>
  <si>
    <t>COMP. 192</t>
  </si>
  <si>
    <t>COMP. 193</t>
  </si>
  <si>
    <t>COMP. 194</t>
  </si>
  <si>
    <t>P2 - FORNECIMENTO E INSTALAÇÃO DE REVESTIMENTO CERÂMICO PISO PORCELANATO CERÂMICO - COMPANHIA WHITE ACETINADO ELIANE - 45 X 45 CM</t>
  </si>
  <si>
    <t>FORNECIMENTO E INSTALAÇÃO DE PORTA TOALHA EM BARRA SLIM 2040.C.SLM MARCA DECA OU EQUIVALENTE</t>
  </si>
  <si>
    <t>B.D.I.</t>
  </si>
  <si>
    <t>PONTO DE TOMADA PARA 1 (UM INTERRUPTOR) INCLUINDO CAIXA ELÉTRICA, CABO, RASGO, QUEBRA E CHUMBAMENTO COM FORNECIMENTO E INSTALAÇÃO DE MATERIAIS, MARCA THESI OU SIMILAR</t>
  </si>
  <si>
    <t>ADUELA / MARCO / BATENTE PARA PORTA DE 80X210CM, FIXAÇÃO COM ARGAMASSA, PADRÃO MÉDIO - FORNECIMENTO E INSTALAÇÃO. AF_08/2015_P</t>
  </si>
  <si>
    <t>REVESTIMENTO CERÂMICO EM PISO</t>
  </si>
  <si>
    <t>1700</t>
  </si>
  <si>
    <t>250582</t>
  </si>
  <si>
    <t>Tubos e Conexões de PVC Rígido Soldável para Esgoto</t>
  </si>
  <si>
    <t>INSTALAÇÃO DE DRENO PARA AR CONDICIONADO</t>
  </si>
  <si>
    <t>3.1</t>
  </si>
  <si>
    <t>3.2</t>
  </si>
  <si>
    <t>Caixas de Inspeção</t>
  </si>
  <si>
    <t>004B</t>
  </si>
  <si>
    <t>3.1.1</t>
  </si>
  <si>
    <t>3.1.2</t>
  </si>
  <si>
    <t>3.1.3</t>
  </si>
  <si>
    <t>Calha de piso em perfil metálico tipo "U" de 3"</t>
  </si>
  <si>
    <t>CHUVEIRO ELETRICO COMUM CORPO PLÁSTICO TIPO DUCHA, FORNECIMENTO E INSTALACAO</t>
  </si>
  <si>
    <t>CONTRAVERGA PRÉ-MOLDADA PARA VÃOS DE MAIS DE 1,5 M DE COMPRIMENTO. AF_03/2016</t>
  </si>
  <si>
    <t>SERP - SERVIÇOS PRELIMINARES</t>
  </si>
  <si>
    <t>Planilha Orçamentária Sintética</t>
  </si>
  <si>
    <t>93183</t>
  </si>
  <si>
    <t>REVESTIMENTOS, ACABAMENTOS, LOUÇAS E METAIS</t>
  </si>
  <si>
    <t>4.3.1</t>
  </si>
  <si>
    <t>4.3.2</t>
  </si>
  <si>
    <t>4.3.3</t>
  </si>
  <si>
    <t>Forro de gesso acartonado fixo, cor branco, placa 1243 x 618mm,ref.: FGE, da gypsum ou similar - fornecimento e aplicação, incluso junta perimétrica</t>
  </si>
  <si>
    <t>4.3.4</t>
  </si>
  <si>
    <t>5048</t>
  </si>
  <si>
    <t>005S</t>
  </si>
  <si>
    <t>93195</t>
  </si>
  <si>
    <t>Forro de madeira de lei angelin ou cedro, em réguas com 20 a 25 cm de largura, inclusive madeiramento de suporte</t>
  </si>
  <si>
    <t>94192</t>
  </si>
  <si>
    <t>UNID</t>
  </si>
  <si>
    <t>87519</t>
  </si>
  <si>
    <t>Locação de container tipo alojamento - área mínima de 13,80 m²</t>
  </si>
  <si>
    <t>ESQUADRIAS</t>
  </si>
  <si>
    <t>Ducha cromada, DECA, linha duna 1984 C 61 ou similar</t>
  </si>
  <si>
    <t>LIMPEZA DA OBRA</t>
  </si>
  <si>
    <t>QUEBRA DE ALVENARIA PARA INSTALAÇÃO DE TUBULAÇÃO PARA BANHEIRO</t>
  </si>
  <si>
    <t>RETIRADA DE PORTAS, JANELAS INCLUSIVE BATENTES COM ALISARES</t>
  </si>
  <si>
    <t>87529</t>
  </si>
  <si>
    <t>ESQV - ESQUADRIAS/FERRAGENS/VIDROS</t>
  </si>
  <si>
    <t>INES - INSTALAÇÕES ESPECIAIS</t>
  </si>
  <si>
    <t>ALVENARIA E REBOCO</t>
  </si>
  <si>
    <t>PONTO DE TOMADA PARA 2 (DOIS INTERRUPTORES) INCLUINDO CAIXA ELÉTRICA, CABO, RASGO, QUEBRA E CHUMBAMENTO COM FORNECIMENTO E INSTALAÇÃO DE MATERIAIS, MARCA THESI OU SIMILAR</t>
  </si>
  <si>
    <t>2.1</t>
  </si>
  <si>
    <t>2.2</t>
  </si>
  <si>
    <t>2.3</t>
  </si>
  <si>
    <t>2.4</t>
  </si>
  <si>
    <t>2.5</t>
  </si>
  <si>
    <t>COBERTURA (MADEIRAMENTO E TELHAMENTO)</t>
  </si>
  <si>
    <t>76,27% - Não Desonerada</t>
  </si>
  <si>
    <t>2.8</t>
  </si>
  <si>
    <t>DISJUNTOR BIPOLAR TIPO DIN, CORRENTE NOMINAL DE 16A - FORNECIMENTO E INSTALAÇÃO. AF_04/2016</t>
  </si>
  <si>
    <t>2.9</t>
  </si>
  <si>
    <t>LOUÇAS E METAIS</t>
  </si>
  <si>
    <t>FORNECIMENTO E INSTALAÇÃO DE PAINEL LED SLIM, DE EMBUTIR 30 X 120 CM, ACIMA DE 2500LM; TEMPERATURA DE COR NEUTRA OU BRANCA</t>
  </si>
  <si>
    <t>3754</t>
  </si>
  <si>
    <t>REVE - REVESTIMENTO E TRATAMENTO DE SUPERFÍCIES</t>
  </si>
  <si>
    <t>CABO DE COBRE FLEXÍVEL ISOLADO, 2,5 MM², ANTI-CHAMA 0,6/1,0 KV, PARA CIRCUITOS TERMINAIS - FORNECIMENTO E INSTALAÇÃO. AF_12/2015</t>
  </si>
  <si>
    <t>6082</t>
  </si>
  <si>
    <t>72228</t>
  </si>
  <si>
    <t>4.2.1</t>
  </si>
  <si>
    <t>4.2.2</t>
  </si>
  <si>
    <t>4.2.3</t>
  </si>
  <si>
    <t>4.2.4</t>
  </si>
  <si>
    <t>INHI - INSTALAÇÕES HIDROS SANITÁRIAS</t>
  </si>
  <si>
    <t>4.2.5</t>
  </si>
  <si>
    <t>4.2.6</t>
  </si>
  <si>
    <t>unid</t>
  </si>
  <si>
    <t>85411</t>
  </si>
  <si>
    <t>FORROS E DIVISÓRIAS</t>
  </si>
  <si>
    <t>85416</t>
  </si>
  <si>
    <t>73899/001</t>
  </si>
  <si>
    <t>FORNECIMENTO E INSTALAÇÃO DE ESTRUTURA EM MADEIRA PARA COBERTURA EM TELHA DE CIMENTO CONSISTINDO EM (RIPA, CAIBRO, LINHA)</t>
  </si>
  <si>
    <t>73899/002</t>
  </si>
  <si>
    <t>2.10</t>
  </si>
  <si>
    <t>2.11</t>
  </si>
  <si>
    <t>2.12</t>
  </si>
  <si>
    <t>2.13</t>
  </si>
  <si>
    <t>2.14</t>
  </si>
  <si>
    <t>2.15</t>
  </si>
  <si>
    <t>2.16</t>
  </si>
  <si>
    <t>72238</t>
  </si>
  <si>
    <t>2.17</t>
  </si>
  <si>
    <t>1.3.1</t>
  </si>
  <si>
    <t>1.3.2</t>
  </si>
  <si>
    <t>FDE</t>
  </si>
  <si>
    <t>1.3.3</t>
  </si>
  <si>
    <t>1.3.4</t>
  </si>
  <si>
    <t>4.5.11</t>
  </si>
  <si>
    <t>4.5.12</t>
  </si>
  <si>
    <t>Ralo seco em pvc  d = 100 mm, c/ saída soldavel 40 mm, com grelha redonda acabamento branco</t>
  </si>
  <si>
    <t>4.5.13</t>
  </si>
  <si>
    <t>4.5.14</t>
  </si>
  <si>
    <t>4.5.15</t>
  </si>
  <si>
    <t>Total sem BDI</t>
  </si>
  <si>
    <t>SUDECAP</t>
  </si>
  <si>
    <t>Guarda-corpo em tubo de aço galvanizado 1 1/2"</t>
  </si>
  <si>
    <t>Valor Unit</t>
  </si>
  <si>
    <t>_______________________________________________________________
Irineu Teódulo da Silva Neto
Gerente de Infraestrutura                                                                                                                                                                                                                                                                                                                                                                                                                                                 Estância Ecológica Sesc Pantanal</t>
  </si>
  <si>
    <t>VERGA, CONTRAVERGA E ESTRUTURA DE MADEIRA</t>
  </si>
  <si>
    <t>QTD</t>
  </si>
  <si>
    <t>30 DIAS</t>
  </si>
  <si>
    <t>60 DIAS</t>
  </si>
  <si>
    <t>90 DIAS</t>
  </si>
  <si>
    <t>Unid</t>
  </si>
  <si>
    <t>24,50 % DE BDI</t>
  </si>
  <si>
    <t>PREÇO</t>
  </si>
  <si>
    <t>PREÇO SEM BDI</t>
  </si>
  <si>
    <t>PREÇO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</si>
</sst>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$\ #,##0.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"/>
      <family val="1"/>
    </font>
  </fonts>
  <fills count="18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CCCCCC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1" fillId="0" borderId="0" xfId="0" applyFont="1"/>
    <xf numFmtId="0" fontId="6" fillId="0" borderId="0" xfId="0" applyFont="1"/>
    <xf numFmtId="0" fontId="1" fillId="4" borderId="5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right" vertical="top" wrapText="1"/>
    </xf>
    <xf numFmtId="0" fontId="1" fillId="0" borderId="5" xfId="0" applyFont="1" applyBorder="1"/>
    <xf numFmtId="0" fontId="1" fillId="11" borderId="5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right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9" borderId="13" xfId="0" applyFont="1" applyFill="1" applyBorder="1" applyAlignment="1">
      <alignment vertical="top" wrapText="1"/>
    </xf>
    <xf numFmtId="0" fontId="2" fillId="9" borderId="14" xfId="0" applyFont="1" applyFill="1" applyBorder="1" applyAlignment="1">
      <alignment vertical="top" wrapText="1"/>
    </xf>
    <xf numFmtId="4" fontId="2" fillId="2" borderId="14" xfId="0" applyNumberFormat="1" applyFont="1" applyFill="1" applyBorder="1" applyAlignment="1">
      <alignment horizontal="right" vertical="top" wrapText="1"/>
    </xf>
    <xf numFmtId="4" fontId="2" fillId="2" borderId="15" xfId="0" applyNumberFormat="1" applyFont="1" applyFill="1" applyBorder="1" applyAlignment="1">
      <alignment horizontal="right" vertical="top" wrapText="1"/>
    </xf>
    <xf numFmtId="0" fontId="4" fillId="15" borderId="13" xfId="0" applyFont="1" applyFill="1" applyBorder="1" applyAlignment="1">
      <alignment vertical="top" wrapText="1"/>
    </xf>
    <xf numFmtId="0" fontId="4" fillId="15" borderId="14" xfId="0" applyFont="1" applyFill="1" applyBorder="1" applyAlignment="1">
      <alignment vertical="top" wrapText="1"/>
    </xf>
    <xf numFmtId="0" fontId="4" fillId="8" borderId="14" xfId="0" applyFont="1" applyFill="1" applyBorder="1" applyAlignment="1">
      <alignment horizontal="center" vertical="top" wrapText="1"/>
    </xf>
    <xf numFmtId="4" fontId="4" fillId="5" borderId="14" xfId="0" applyNumberFormat="1" applyFont="1" applyFill="1" applyBorder="1" applyAlignment="1">
      <alignment horizontal="right" vertical="top" wrapText="1"/>
    </xf>
    <xf numFmtId="4" fontId="4" fillId="5" borderId="15" xfId="0" applyNumberFormat="1" applyFont="1" applyFill="1" applyBorder="1" applyAlignment="1">
      <alignment horizontal="right" vertical="top" wrapText="1"/>
    </xf>
    <xf numFmtId="0" fontId="4" fillId="15" borderId="16" xfId="0" applyFont="1" applyFill="1" applyBorder="1" applyAlignment="1">
      <alignment vertical="top" wrapText="1"/>
    </xf>
    <xf numFmtId="0" fontId="4" fillId="15" borderId="17" xfId="0" applyFont="1" applyFill="1" applyBorder="1" applyAlignment="1">
      <alignment vertical="top" wrapText="1"/>
    </xf>
    <xf numFmtId="0" fontId="4" fillId="8" borderId="17" xfId="0" applyFont="1" applyFill="1" applyBorder="1" applyAlignment="1">
      <alignment horizontal="center" vertical="top" wrapText="1"/>
    </xf>
    <xf numFmtId="4" fontId="4" fillId="5" borderId="17" xfId="0" applyNumberFormat="1" applyFont="1" applyFill="1" applyBorder="1" applyAlignment="1">
      <alignment horizontal="right" vertical="top" wrapText="1"/>
    </xf>
    <xf numFmtId="0" fontId="2" fillId="9" borderId="18" xfId="0" applyFont="1" applyFill="1" applyBorder="1" applyAlignment="1">
      <alignment vertical="top" wrapText="1"/>
    </xf>
    <xf numFmtId="0" fontId="2" fillId="9" borderId="19" xfId="0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horizontal="right" vertical="top" wrapText="1"/>
    </xf>
    <xf numFmtId="4" fontId="2" fillId="2" borderId="20" xfId="0" applyNumberFormat="1" applyFont="1" applyFill="1" applyBorder="1" applyAlignment="1">
      <alignment horizontal="right" vertical="top" wrapText="1"/>
    </xf>
    <xf numFmtId="0" fontId="2" fillId="9" borderId="2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4" fillId="15" borderId="22" xfId="0" applyFont="1" applyFill="1" applyBorder="1" applyAlignment="1">
      <alignment vertical="top" wrapText="1"/>
    </xf>
    <xf numFmtId="0" fontId="4" fillId="15" borderId="23" xfId="0" applyFont="1" applyFill="1" applyBorder="1" applyAlignment="1">
      <alignment vertical="top" wrapText="1"/>
    </xf>
    <xf numFmtId="0" fontId="4" fillId="8" borderId="23" xfId="0" applyFont="1" applyFill="1" applyBorder="1" applyAlignment="1">
      <alignment horizontal="center" vertical="top" wrapText="1"/>
    </xf>
    <xf numFmtId="4" fontId="4" fillId="5" borderId="23" xfId="0" applyNumberFormat="1" applyFont="1" applyFill="1" applyBorder="1" applyAlignment="1">
      <alignment horizontal="right" vertical="top" wrapText="1"/>
    </xf>
    <xf numFmtId="0" fontId="2" fillId="9" borderId="21" xfId="0" applyFont="1" applyFill="1" applyBorder="1" applyAlignment="1">
      <alignment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0" fontId="4" fillId="15" borderId="18" xfId="0" applyFont="1" applyFill="1" applyBorder="1" applyAlignment="1">
      <alignment vertical="top" wrapText="1"/>
    </xf>
    <xf numFmtId="0" fontId="4" fillId="15" borderId="19" xfId="0" applyFont="1" applyFill="1" applyBorder="1" applyAlignment="1">
      <alignment vertical="top" wrapText="1"/>
    </xf>
    <xf numFmtId="0" fontId="4" fillId="8" borderId="19" xfId="0" applyFont="1" applyFill="1" applyBorder="1" applyAlignment="1">
      <alignment horizontal="center" vertical="top" wrapText="1"/>
    </xf>
    <xf numFmtId="4" fontId="4" fillId="5" borderId="19" xfId="0" applyNumberFormat="1" applyFont="1" applyFill="1" applyBorder="1" applyAlignment="1">
      <alignment horizontal="right" vertical="top" wrapText="1"/>
    </xf>
    <xf numFmtId="4" fontId="3" fillId="6" borderId="9" xfId="0" applyNumberFormat="1" applyFont="1" applyFill="1" applyBorder="1" applyAlignment="1">
      <alignment horizontal="right" vertical="top" wrapText="1"/>
    </xf>
    <xf numFmtId="4" fontId="2" fillId="2" borderId="24" xfId="0" applyNumberFormat="1" applyFont="1" applyFill="1" applyBorder="1" applyAlignment="1">
      <alignment horizontal="right" vertical="top" wrapText="1"/>
    </xf>
    <xf numFmtId="4" fontId="2" fillId="2" borderId="26" xfId="0" applyNumberFormat="1" applyFont="1" applyFill="1" applyBorder="1" applyAlignment="1">
      <alignment horizontal="right" vertical="top" wrapText="1"/>
    </xf>
    <xf numFmtId="4" fontId="2" fillId="2" borderId="27" xfId="0" applyNumberFormat="1" applyFont="1" applyFill="1" applyBorder="1" applyAlignment="1">
      <alignment horizontal="right" vertical="top" wrapText="1"/>
    </xf>
    <xf numFmtId="4" fontId="2" fillId="2" borderId="29" xfId="0" applyNumberFormat="1" applyFont="1" applyFill="1" applyBorder="1" applyAlignment="1">
      <alignment horizontal="right" vertical="top" wrapText="1"/>
    </xf>
    <xf numFmtId="4" fontId="2" fillId="0" borderId="2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" fontId="4" fillId="5" borderId="26" xfId="0" applyNumberFormat="1" applyFont="1" applyFill="1" applyBorder="1" applyAlignment="1">
      <alignment horizontal="right" vertical="top" wrapText="1"/>
    </xf>
    <xf numFmtId="0" fontId="1" fillId="17" borderId="34" xfId="0" applyFont="1" applyFill="1" applyBorder="1" applyAlignment="1">
      <alignment vertical="center" wrapText="1"/>
    </xf>
    <xf numFmtId="0" fontId="1" fillId="17" borderId="11" xfId="0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" fillId="0" borderId="38" xfId="0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/>
    </xf>
    <xf numFmtId="4" fontId="3" fillId="6" borderId="30" xfId="0" applyNumberFormat="1" applyFont="1" applyFill="1" applyBorder="1" applyAlignment="1">
      <alignment horizontal="right" vertical="top" wrapText="1"/>
    </xf>
    <xf numFmtId="0" fontId="3" fillId="6" borderId="30" xfId="0" applyFont="1" applyFill="1" applyBorder="1" applyAlignment="1">
      <alignment horizontal="right" vertical="top" wrapText="1"/>
    </xf>
    <xf numFmtId="0" fontId="0" fillId="0" borderId="32" xfId="0" applyBorder="1"/>
    <xf numFmtId="0" fontId="1" fillId="16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right" vertical="top" wrapText="1"/>
    </xf>
    <xf numFmtId="0" fontId="1" fillId="17" borderId="5" xfId="0" applyFont="1" applyFill="1" applyBorder="1"/>
    <xf numFmtId="0" fontId="1" fillId="16" borderId="5" xfId="0" applyFont="1" applyFill="1" applyBorder="1" applyAlignment="1">
      <alignment vertical="top" wrapText="1"/>
    </xf>
    <xf numFmtId="0" fontId="1" fillId="17" borderId="36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16" borderId="4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vertical="top" wrapText="1"/>
    </xf>
    <xf numFmtId="4" fontId="3" fillId="0" borderId="51" xfId="0" applyNumberFormat="1" applyFont="1" applyFill="1" applyBorder="1" applyAlignment="1">
      <alignment horizontal="right" vertical="center" wrapText="1"/>
    </xf>
    <xf numFmtId="0" fontId="1" fillId="16" borderId="34" xfId="0" applyFont="1" applyFill="1" applyBorder="1" applyAlignment="1">
      <alignment vertical="top" wrapText="1"/>
    </xf>
    <xf numFmtId="0" fontId="5" fillId="1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right" vertical="top" wrapText="1"/>
    </xf>
    <xf numFmtId="0" fontId="4" fillId="15" borderId="14" xfId="0" applyFont="1" applyFill="1" applyBorder="1" applyAlignment="1">
      <alignment vertical="center" wrapText="1"/>
    </xf>
    <xf numFmtId="0" fontId="1" fillId="13" borderId="5" xfId="0" applyFont="1" applyFill="1" applyBorder="1" applyAlignment="1">
      <alignment horizontal="right" vertical="center" wrapText="1"/>
    </xf>
    <xf numFmtId="165" fontId="1" fillId="17" borderId="34" xfId="0" applyNumberFormat="1" applyFont="1" applyFill="1" applyBorder="1" applyAlignment="1">
      <alignment vertical="center" wrapText="1"/>
    </xf>
    <xf numFmtId="165" fontId="1" fillId="17" borderId="11" xfId="0" applyNumberFormat="1" applyFont="1" applyFill="1" applyBorder="1" applyAlignment="1">
      <alignment vertical="center" wrapText="1"/>
    </xf>
    <xf numFmtId="165" fontId="2" fillId="0" borderId="45" xfId="0" applyNumberFormat="1" applyFont="1" applyFill="1" applyBorder="1" applyAlignment="1">
      <alignment horizontal="right" vertical="center" wrapText="1"/>
    </xf>
    <xf numFmtId="165" fontId="6" fillId="0" borderId="38" xfId="0" applyNumberFormat="1" applyFont="1" applyFill="1" applyBorder="1" applyAlignment="1">
      <alignment horizontal="right" vertical="center"/>
    </xf>
    <xf numFmtId="165" fontId="6" fillId="0" borderId="21" xfId="0" applyNumberFormat="1" applyFont="1" applyFill="1" applyBorder="1" applyAlignment="1">
      <alignment horizontal="right" vertical="center"/>
    </xf>
    <xf numFmtId="165" fontId="2" fillId="0" borderId="21" xfId="0" applyNumberFormat="1" applyFont="1" applyFill="1" applyBorder="1" applyAlignment="1">
      <alignment horizontal="right" vertical="center" wrapText="1"/>
    </xf>
    <xf numFmtId="165" fontId="2" fillId="0" borderId="46" xfId="0" applyNumberFormat="1" applyFont="1" applyFill="1" applyBorder="1" applyAlignment="1">
      <alignment horizontal="right" vertical="center" wrapText="1"/>
    </xf>
    <xf numFmtId="165" fontId="2" fillId="0" borderId="38" xfId="0" applyNumberFormat="1" applyFont="1" applyFill="1" applyBorder="1" applyAlignment="1">
      <alignment horizontal="right" vertical="center" wrapText="1"/>
    </xf>
    <xf numFmtId="165" fontId="2" fillId="0" borderId="52" xfId="0" applyNumberFormat="1" applyFont="1" applyFill="1" applyBorder="1" applyAlignment="1">
      <alignment horizontal="right" vertical="center" wrapText="1"/>
    </xf>
    <xf numFmtId="165" fontId="6" fillId="0" borderId="42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" fillId="17" borderId="37" xfId="0" applyNumberFormat="1" applyFont="1" applyFill="1" applyBorder="1" applyAlignment="1">
      <alignment vertical="center" wrapText="1"/>
    </xf>
    <xf numFmtId="165" fontId="1" fillId="17" borderId="43" xfId="0" applyNumberFormat="1" applyFont="1" applyFill="1" applyBorder="1" applyAlignment="1">
      <alignment vertical="center" wrapText="1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right" vertical="center" wrapText="1"/>
    </xf>
    <xf numFmtId="165" fontId="7" fillId="17" borderId="36" xfId="0" applyNumberFormat="1" applyFont="1" applyFill="1" applyBorder="1" applyAlignment="1">
      <alignment horizontal="right" vertical="center"/>
    </xf>
    <xf numFmtId="165" fontId="3" fillId="0" borderId="38" xfId="0" applyNumberFormat="1" applyFont="1" applyFill="1" applyBorder="1" applyAlignment="1">
      <alignment horizontal="right" vertical="center"/>
    </xf>
    <xf numFmtId="165" fontId="2" fillId="0" borderId="47" xfId="0" applyNumberFormat="1" applyFont="1" applyFill="1" applyBorder="1" applyAlignment="1">
      <alignment horizontal="right" vertical="center" wrapText="1"/>
    </xf>
    <xf numFmtId="165" fontId="3" fillId="0" borderId="48" xfId="0" applyNumberFormat="1" applyFont="1" applyFill="1" applyBorder="1" applyAlignment="1">
      <alignment horizontal="right" vertical="center"/>
    </xf>
    <xf numFmtId="165" fontId="6" fillId="0" borderId="25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 wrapText="1"/>
    </xf>
    <xf numFmtId="165" fontId="2" fillId="0" borderId="53" xfId="0" applyNumberFormat="1" applyFont="1" applyFill="1" applyBorder="1" applyAlignment="1">
      <alignment horizontal="right" vertical="center" wrapText="1"/>
    </xf>
    <xf numFmtId="165" fontId="6" fillId="0" borderId="48" xfId="0" applyNumberFormat="1" applyFont="1" applyFill="1" applyBorder="1" applyAlignment="1">
      <alignment horizontal="right" vertical="center"/>
    </xf>
    <xf numFmtId="165" fontId="2" fillId="0" borderId="48" xfId="0" applyNumberFormat="1" applyFont="1" applyFill="1" applyBorder="1" applyAlignment="1">
      <alignment horizontal="right" vertical="center" wrapText="1"/>
    </xf>
    <xf numFmtId="165" fontId="2" fillId="0" borderId="49" xfId="0" applyNumberFormat="1" applyFont="1" applyFill="1" applyBorder="1" applyAlignment="1">
      <alignment horizontal="right" vertical="center" wrapText="1"/>
    </xf>
    <xf numFmtId="165" fontId="6" fillId="0" borderId="50" xfId="0" applyNumberFormat="1" applyFont="1" applyFill="1" applyBorder="1" applyAlignment="1">
      <alignment horizontal="right" vertical="center"/>
    </xf>
    <xf numFmtId="4" fontId="4" fillId="0" borderId="38" xfId="0" applyNumberFormat="1" applyFont="1" applyFill="1" applyBorder="1" applyAlignment="1">
      <alignment horizontal="right" vertical="center" wrapText="1"/>
    </xf>
    <xf numFmtId="4" fontId="4" fillId="0" borderId="42" xfId="0" applyNumberFormat="1" applyFont="1" applyFill="1" applyBorder="1" applyAlignment="1">
      <alignment horizontal="right" vertical="center" wrapText="1"/>
    </xf>
    <xf numFmtId="165" fontId="6" fillId="0" borderId="54" xfId="0" applyNumberFormat="1" applyFont="1" applyFill="1" applyBorder="1" applyAlignment="1">
      <alignment horizontal="right" vertical="center"/>
    </xf>
    <xf numFmtId="165" fontId="6" fillId="0" borderId="55" xfId="0" applyNumberFormat="1" applyFont="1" applyFill="1" applyBorder="1" applyAlignment="1">
      <alignment horizontal="right" vertical="center"/>
    </xf>
    <xf numFmtId="10" fontId="1" fillId="17" borderId="34" xfId="0" applyNumberFormat="1" applyFont="1" applyFill="1" applyBorder="1" applyAlignment="1">
      <alignment vertical="center" wrapText="1"/>
    </xf>
    <xf numFmtId="10" fontId="1" fillId="17" borderId="11" xfId="0" applyNumberFormat="1" applyFont="1" applyFill="1" applyBorder="1" applyAlignment="1">
      <alignment vertical="center" wrapText="1"/>
    </xf>
    <xf numFmtId="10" fontId="2" fillId="0" borderId="21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Alignment="1">
      <alignment horizontal="right" vertical="center"/>
    </xf>
    <xf numFmtId="10" fontId="2" fillId="0" borderId="56" xfId="0" applyNumberFormat="1" applyFont="1" applyFill="1" applyBorder="1" applyAlignment="1">
      <alignment horizontal="right" vertical="center" wrapText="1"/>
    </xf>
    <xf numFmtId="10" fontId="2" fillId="0" borderId="3" xfId="0" applyNumberFormat="1" applyFont="1" applyFill="1" applyBorder="1" applyAlignment="1">
      <alignment horizontal="right" vertical="center" wrapText="1"/>
    </xf>
    <xf numFmtId="10" fontId="2" fillId="0" borderId="5" xfId="0" applyNumberFormat="1" applyFont="1" applyFill="1" applyBorder="1" applyAlignment="1">
      <alignment horizontal="right" vertical="center" wrapText="1"/>
    </xf>
    <xf numFmtId="0" fontId="1" fillId="16" borderId="33" xfId="0" applyFont="1" applyFill="1" applyBorder="1" applyAlignment="1">
      <alignment vertical="top" wrapText="1"/>
    </xf>
    <xf numFmtId="0" fontId="1" fillId="16" borderId="34" xfId="0" applyFont="1" applyFill="1" applyBorder="1" applyAlignment="1">
      <alignment vertical="top" wrapText="1"/>
    </xf>
    <xf numFmtId="0" fontId="1" fillId="16" borderId="35" xfId="0" applyFont="1" applyFill="1" applyBorder="1" applyAlignment="1">
      <alignment vertical="top" wrapText="1"/>
    </xf>
    <xf numFmtId="0" fontId="1" fillId="16" borderId="8" xfId="0" applyFont="1" applyFill="1" applyBorder="1" applyAlignment="1">
      <alignment vertical="top" wrapText="1"/>
    </xf>
    <xf numFmtId="0" fontId="1" fillId="16" borderId="0" xfId="0" applyFont="1" applyFill="1" applyBorder="1" applyAlignment="1">
      <alignment vertical="top" wrapText="1"/>
    </xf>
    <xf numFmtId="0" fontId="5" fillId="16" borderId="0" xfId="0" applyFont="1" applyFill="1" applyBorder="1" applyAlignment="1">
      <alignment vertical="top" wrapText="1"/>
    </xf>
    <xf numFmtId="0" fontId="5" fillId="16" borderId="9" xfId="0" applyFont="1" applyFill="1" applyBorder="1" applyAlignment="1">
      <alignment vertical="top" wrapText="1"/>
    </xf>
    <xf numFmtId="0" fontId="1" fillId="16" borderId="10" xfId="0" applyFont="1" applyFill="1" applyBorder="1" applyAlignment="1">
      <alignment horizontal="center" vertical="top" wrapText="1"/>
    </xf>
    <xf numFmtId="0" fontId="1" fillId="16" borderId="11" xfId="0" applyFont="1" applyFill="1" applyBorder="1" applyAlignment="1">
      <alignment horizontal="center" vertical="top" wrapText="1"/>
    </xf>
    <xf numFmtId="0" fontId="1" fillId="16" borderId="1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right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 wrapText="1"/>
    </xf>
    <xf numFmtId="4" fontId="3" fillId="6" borderId="36" xfId="0" applyNumberFormat="1" applyFont="1" applyFill="1" applyBorder="1" applyAlignment="1">
      <alignment horizontal="center" vertical="top" wrapText="1"/>
    </xf>
    <xf numFmtId="4" fontId="3" fillId="6" borderId="57" xfId="0" applyNumberFormat="1" applyFont="1" applyFill="1" applyBorder="1" applyAlignment="1">
      <alignment horizontal="center" vertical="top" wrapText="1"/>
    </xf>
    <xf numFmtId="165" fontId="1" fillId="17" borderId="33" xfId="0" applyNumberFormat="1" applyFont="1" applyFill="1" applyBorder="1" applyAlignment="1">
      <alignment horizontal="center" vertical="center" wrapText="1"/>
    </xf>
    <xf numFmtId="165" fontId="1" fillId="17" borderId="35" xfId="0" applyNumberFormat="1" applyFont="1" applyFill="1" applyBorder="1" applyAlignment="1">
      <alignment horizontal="center" vertical="center" wrapText="1"/>
    </xf>
    <xf numFmtId="165" fontId="1" fillId="17" borderId="10" xfId="0" applyNumberFormat="1" applyFont="1" applyFill="1" applyBorder="1" applyAlignment="1">
      <alignment horizontal="center" vertical="center" wrapText="1"/>
    </xf>
    <xf numFmtId="165" fontId="1" fillId="17" borderId="12" xfId="0" applyNumberFormat="1" applyFont="1" applyFill="1" applyBorder="1" applyAlignment="1">
      <alignment horizontal="center" vertical="center" wrapText="1"/>
    </xf>
    <xf numFmtId="165" fontId="1" fillId="17" borderId="34" xfId="0" applyNumberFormat="1" applyFont="1" applyFill="1" applyBorder="1" applyAlignment="1">
      <alignment horizontal="center" vertical="center" wrapText="1"/>
    </xf>
    <xf numFmtId="165" fontId="1" fillId="17" borderId="11" xfId="0" applyNumberFormat="1" applyFont="1" applyFill="1" applyBorder="1" applyAlignment="1">
      <alignment horizontal="center" vertical="center" wrapText="1"/>
    </xf>
    <xf numFmtId="165" fontId="1" fillId="17" borderId="28" xfId="0" applyNumberFormat="1" applyFont="1" applyFill="1" applyBorder="1" applyAlignment="1">
      <alignment horizontal="center" vertical="center" wrapText="1"/>
    </xf>
    <xf numFmtId="165" fontId="1" fillId="17" borderId="58" xfId="0" applyNumberFormat="1" applyFon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/>
    </xf>
    <xf numFmtId="4" fontId="0" fillId="0" borderId="35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right" vertical="top" wrapText="1"/>
    </xf>
    <xf numFmtId="0" fontId="3" fillId="10" borderId="30" xfId="0" applyFont="1" applyFill="1" applyBorder="1" applyAlignment="1">
      <alignment horizontal="center" vertical="top" wrapText="1"/>
    </xf>
    <xf numFmtId="0" fontId="1" fillId="16" borderId="36" xfId="0" applyFont="1" applyFill="1" applyBorder="1" applyAlignment="1">
      <alignment horizontal="center" vertical="top" wrapText="1"/>
    </xf>
    <xf numFmtId="0" fontId="1" fillId="16" borderId="37" xfId="0" applyFont="1" applyFill="1" applyBorder="1" applyAlignment="1">
      <alignment horizontal="center" vertical="top" wrapText="1"/>
    </xf>
    <xf numFmtId="0" fontId="1" fillId="16" borderId="39" xfId="0" applyFont="1" applyFill="1" applyBorder="1" applyAlignment="1">
      <alignment horizontal="center" vertical="center" wrapText="1"/>
    </xf>
    <xf numFmtId="0" fontId="1" fillId="16" borderId="40" xfId="0" applyFont="1" applyFill="1" applyBorder="1" applyAlignment="1">
      <alignment horizontal="center" vertical="center" wrapText="1"/>
    </xf>
    <xf numFmtId="0" fontId="1" fillId="16" borderId="41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vertical="center" wrapText="1"/>
    </xf>
    <xf numFmtId="0" fontId="1" fillId="16" borderId="10" xfId="0" applyFont="1" applyFill="1" applyBorder="1" applyAlignment="1">
      <alignment vertical="top" wrapText="1"/>
    </xf>
    <xf numFmtId="0" fontId="1" fillId="16" borderId="11" xfId="0" applyFont="1" applyFill="1" applyBorder="1" applyAlignment="1">
      <alignment vertical="top" wrapText="1"/>
    </xf>
    <xf numFmtId="0" fontId="5" fillId="16" borderId="11" xfId="0" applyFont="1" applyFill="1" applyBorder="1" applyAlignment="1">
      <alignment horizontal="center" vertical="top" wrapText="1"/>
    </xf>
    <xf numFmtId="10" fontId="5" fillId="16" borderId="11" xfId="0" applyNumberFormat="1" applyFont="1" applyFill="1" applyBorder="1" applyAlignment="1">
      <alignment horizontal="left" vertical="top" wrapText="1"/>
    </xf>
    <xf numFmtId="0" fontId="5" fillId="16" borderId="1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36"/>
  <sheetViews>
    <sheetView tabSelected="1" topLeftCell="A127" zoomScale="130" zoomScaleNormal="130" workbookViewId="0">
      <selection activeCell="P10" sqref="P10"/>
    </sheetView>
  </sheetViews>
  <sheetFormatPr defaultColWidth="9.140625" defaultRowHeight="15" x14ac:dyDescent="0.25"/>
  <cols>
    <col min="1" max="1" width="6.85546875" customWidth="1"/>
    <col min="2" max="2" width="8.7109375" customWidth="1"/>
    <col min="3" max="3" width="7.42578125" customWidth="1"/>
    <col min="4" max="4" width="58.5703125" customWidth="1"/>
    <col min="5" max="5" width="17.5703125" customWidth="1"/>
    <col min="6" max="6" width="5.5703125" bestFit="1" customWidth="1"/>
    <col min="7" max="7" width="7" bestFit="1" customWidth="1"/>
    <col min="8" max="8" width="8.140625" hidden="1" customWidth="1"/>
    <col min="9" max="9" width="7" hidden="1" customWidth="1"/>
    <col min="10" max="10" width="5.7109375" hidden="1" customWidth="1"/>
    <col min="11" max="11" width="7.85546875" hidden="1" customWidth="1"/>
    <col min="12" max="12" width="8" customWidth="1"/>
    <col min="13" max="15" width="0" hidden="1" customWidth="1"/>
    <col min="16" max="16" width="10.7109375" customWidth="1"/>
  </cols>
  <sheetData>
    <row r="1" spans="1:16" x14ac:dyDescent="0.25">
      <c r="A1" s="126" t="s">
        <v>234</v>
      </c>
      <c r="B1" s="127"/>
      <c r="C1" s="127"/>
      <c r="D1" s="127"/>
      <c r="E1" s="76" t="s">
        <v>233</v>
      </c>
      <c r="F1" s="127" t="s">
        <v>322</v>
      </c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ht="24" x14ac:dyDescent="0.25">
      <c r="A2" s="129" t="s">
        <v>143</v>
      </c>
      <c r="B2" s="130"/>
      <c r="C2" s="130"/>
      <c r="D2" s="130"/>
      <c r="E2" s="77" t="s">
        <v>373</v>
      </c>
      <c r="F2" s="131" t="s">
        <v>107</v>
      </c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6" ht="15.75" thickBot="1" x14ac:dyDescent="0.3">
      <c r="A3" s="133" t="s">
        <v>341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1:16" s="1" customFormat="1" ht="40.5" customHeight="1" thickBot="1" x14ac:dyDescent="0.25">
      <c r="A4" s="4" t="s">
        <v>282</v>
      </c>
      <c r="B4" s="5" t="s">
        <v>170</v>
      </c>
      <c r="C4" s="5" t="s">
        <v>72</v>
      </c>
      <c r="D4" s="5" t="s">
        <v>148</v>
      </c>
      <c r="E4" s="5" t="s">
        <v>183</v>
      </c>
      <c r="F4" s="5" t="s">
        <v>428</v>
      </c>
      <c r="G4" s="80" t="s">
        <v>237</v>
      </c>
      <c r="H4" s="6" t="s">
        <v>421</v>
      </c>
      <c r="I4" s="7"/>
      <c r="J4" s="8"/>
      <c r="K4" s="8"/>
      <c r="L4" s="3" t="s">
        <v>269</v>
      </c>
      <c r="M4" s="136" t="s">
        <v>42</v>
      </c>
      <c r="N4" s="137"/>
      <c r="O4" s="137"/>
      <c r="P4" s="138"/>
    </row>
    <row r="5" spans="1:16" s="2" customFormat="1" ht="11.25" x14ac:dyDescent="0.2">
      <c r="A5" s="32" t="s">
        <v>16</v>
      </c>
      <c r="B5" s="33"/>
      <c r="C5" s="33"/>
      <c r="D5" s="33" t="s">
        <v>111</v>
      </c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5">
        <f>SUM(P6+P9+P14)</f>
        <v>47839.759999999995</v>
      </c>
    </row>
    <row r="6" spans="1:16" s="2" customFormat="1" ht="11.25" x14ac:dyDescent="0.2">
      <c r="A6" s="28" t="s">
        <v>8</v>
      </c>
      <c r="B6" s="29"/>
      <c r="C6" s="29"/>
      <c r="D6" s="29" t="s">
        <v>1</v>
      </c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1">
        <f>SUM(P7:P8)</f>
        <v>27886.71</v>
      </c>
    </row>
    <row r="7" spans="1:16" s="2" customFormat="1" ht="22.5" x14ac:dyDescent="0.2">
      <c r="A7" s="19" t="s">
        <v>101</v>
      </c>
      <c r="B7" s="20" t="s">
        <v>117</v>
      </c>
      <c r="C7" s="20" t="s">
        <v>142</v>
      </c>
      <c r="D7" s="20" t="s">
        <v>219</v>
      </c>
      <c r="E7" s="20" t="s">
        <v>135</v>
      </c>
      <c r="F7" s="21" t="s">
        <v>65</v>
      </c>
      <c r="G7" s="22">
        <v>3</v>
      </c>
      <c r="H7" s="22">
        <v>3996.44</v>
      </c>
      <c r="I7" s="22">
        <v>4226.6997634500003</v>
      </c>
      <c r="J7" s="22">
        <v>0.75152117081250003</v>
      </c>
      <c r="K7" s="22">
        <v>748.11871537918705</v>
      </c>
      <c r="L7" s="22">
        <v>4975.57</v>
      </c>
      <c r="M7" s="22">
        <v>4226.6997634500003</v>
      </c>
      <c r="N7" s="22">
        <v>0.75152117081250003</v>
      </c>
      <c r="O7" s="22">
        <v>748.11871537918705</v>
      </c>
      <c r="P7" s="23">
        <f>L7*G7</f>
        <v>14926.71</v>
      </c>
    </row>
    <row r="8" spans="1:16" s="2" customFormat="1" ht="33.75" x14ac:dyDescent="0.2">
      <c r="A8" s="19" t="s">
        <v>103</v>
      </c>
      <c r="B8" s="20" t="s">
        <v>90</v>
      </c>
      <c r="C8" s="20" t="s">
        <v>409</v>
      </c>
      <c r="D8" s="20" t="s">
        <v>14</v>
      </c>
      <c r="E8" s="20" t="s">
        <v>308</v>
      </c>
      <c r="F8" s="21" t="s">
        <v>84</v>
      </c>
      <c r="G8" s="22">
        <v>3200</v>
      </c>
      <c r="H8" s="22">
        <v>3.25</v>
      </c>
      <c r="I8" s="22">
        <v>2.1299995799999998</v>
      </c>
      <c r="J8" s="22">
        <v>1.169185725</v>
      </c>
      <c r="K8" s="22">
        <v>0.75081469499999998</v>
      </c>
      <c r="L8" s="22">
        <v>4.05</v>
      </c>
      <c r="M8" s="22">
        <v>6815.9986559999998</v>
      </c>
      <c r="N8" s="22">
        <v>3741.3943199999999</v>
      </c>
      <c r="O8" s="22">
        <v>2402.6070239999999</v>
      </c>
      <c r="P8" s="23">
        <f>L8*G8</f>
        <v>12960</v>
      </c>
    </row>
    <row r="9" spans="1:16" s="2" customFormat="1" ht="11.25" x14ac:dyDescent="0.2">
      <c r="A9" s="15" t="s">
        <v>9</v>
      </c>
      <c r="B9" s="16"/>
      <c r="C9" s="16"/>
      <c r="D9" s="16" t="s">
        <v>314</v>
      </c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8">
        <f>SUM(P10:P13)</f>
        <v>4786.57</v>
      </c>
    </row>
    <row r="10" spans="1:16" s="2" customFormat="1" ht="22.5" x14ac:dyDescent="0.2">
      <c r="A10" s="19" t="s">
        <v>53</v>
      </c>
      <c r="B10" s="20" t="s">
        <v>217</v>
      </c>
      <c r="C10" s="20" t="s">
        <v>26</v>
      </c>
      <c r="D10" s="20" t="s">
        <v>5</v>
      </c>
      <c r="E10" s="20" t="s">
        <v>135</v>
      </c>
      <c r="F10" s="21" t="s">
        <v>391</v>
      </c>
      <c r="G10" s="22">
        <v>1</v>
      </c>
      <c r="H10" s="22">
        <v>214.82</v>
      </c>
      <c r="I10" s="22">
        <v>0</v>
      </c>
      <c r="J10" s="22">
        <v>0</v>
      </c>
      <c r="K10" s="22">
        <v>267.45</v>
      </c>
      <c r="L10" s="22"/>
      <c r="M10" s="22">
        <v>0</v>
      </c>
      <c r="N10" s="22">
        <v>0</v>
      </c>
      <c r="O10" s="22">
        <v>267.45</v>
      </c>
      <c r="P10" s="23">
        <v>214.82</v>
      </c>
    </row>
    <row r="11" spans="1:16" s="2" customFormat="1" ht="22.5" x14ac:dyDescent="0.2">
      <c r="A11" s="19" t="s">
        <v>56</v>
      </c>
      <c r="B11" s="20" t="s">
        <v>267</v>
      </c>
      <c r="C11" s="20" t="s">
        <v>26</v>
      </c>
      <c r="D11" s="20" t="s">
        <v>316</v>
      </c>
      <c r="E11" s="20" t="s">
        <v>135</v>
      </c>
      <c r="F11" s="21" t="s">
        <v>354</v>
      </c>
      <c r="G11" s="22">
        <v>1</v>
      </c>
      <c r="H11" s="22">
        <v>800</v>
      </c>
      <c r="I11" s="22">
        <v>0</v>
      </c>
      <c r="J11" s="22">
        <v>0</v>
      </c>
      <c r="K11" s="22">
        <v>996</v>
      </c>
      <c r="L11" s="22"/>
      <c r="M11" s="22">
        <v>0</v>
      </c>
      <c r="N11" s="22">
        <v>0</v>
      </c>
      <c r="O11" s="22">
        <v>996</v>
      </c>
      <c r="P11" s="23">
        <v>800</v>
      </c>
    </row>
    <row r="12" spans="1:16" s="2" customFormat="1" ht="22.5" x14ac:dyDescent="0.2">
      <c r="A12" s="19" t="s">
        <v>58</v>
      </c>
      <c r="B12" s="20" t="s">
        <v>268</v>
      </c>
      <c r="C12" s="20" t="s">
        <v>26</v>
      </c>
      <c r="D12" s="20" t="s">
        <v>230</v>
      </c>
      <c r="E12" s="20" t="s">
        <v>135</v>
      </c>
      <c r="F12" s="21" t="s">
        <v>354</v>
      </c>
      <c r="G12" s="22">
        <v>1</v>
      </c>
      <c r="H12" s="22">
        <v>375</v>
      </c>
      <c r="I12" s="22">
        <v>0</v>
      </c>
      <c r="J12" s="22">
        <v>0</v>
      </c>
      <c r="K12" s="22">
        <v>466.88</v>
      </c>
      <c r="L12" s="22"/>
      <c r="M12" s="22">
        <v>0</v>
      </c>
      <c r="N12" s="22">
        <v>0</v>
      </c>
      <c r="O12" s="22">
        <v>466.88</v>
      </c>
      <c r="P12" s="23">
        <v>375</v>
      </c>
    </row>
    <row r="13" spans="1:16" s="2" customFormat="1" ht="22.5" x14ac:dyDescent="0.2">
      <c r="A13" s="19" t="s">
        <v>61</v>
      </c>
      <c r="B13" s="20" t="s">
        <v>87</v>
      </c>
      <c r="C13" s="20" t="s">
        <v>26</v>
      </c>
      <c r="D13" s="20" t="s">
        <v>215</v>
      </c>
      <c r="E13" s="20" t="s">
        <v>340</v>
      </c>
      <c r="F13" s="21" t="s">
        <v>354</v>
      </c>
      <c r="G13" s="22">
        <v>1</v>
      </c>
      <c r="H13" s="22">
        <v>3396.75</v>
      </c>
      <c r="I13" s="22">
        <v>0</v>
      </c>
      <c r="J13" s="22">
        <v>0</v>
      </c>
      <c r="K13" s="22">
        <v>4228.95</v>
      </c>
      <c r="L13" s="22"/>
      <c r="M13" s="22">
        <v>0</v>
      </c>
      <c r="N13" s="22">
        <v>0</v>
      </c>
      <c r="O13" s="22">
        <v>4228.95</v>
      </c>
      <c r="P13" s="23">
        <v>3396.75</v>
      </c>
    </row>
    <row r="14" spans="1:16" s="2" customFormat="1" ht="11.25" x14ac:dyDescent="0.2">
      <c r="A14" s="15" t="s">
        <v>10</v>
      </c>
      <c r="B14" s="16"/>
      <c r="C14" s="16"/>
      <c r="D14" s="16" t="s">
        <v>34</v>
      </c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8">
        <f>SUM(P15:P18)</f>
        <v>15166.48</v>
      </c>
    </row>
    <row r="15" spans="1:16" s="2" customFormat="1" ht="33.75" x14ac:dyDescent="0.2">
      <c r="A15" s="19" t="s">
        <v>407</v>
      </c>
      <c r="B15" s="20" t="s">
        <v>140</v>
      </c>
      <c r="C15" s="20" t="s">
        <v>419</v>
      </c>
      <c r="D15" s="79" t="s">
        <v>88</v>
      </c>
      <c r="E15" s="20" t="s">
        <v>196</v>
      </c>
      <c r="F15" s="21" t="s">
        <v>176</v>
      </c>
      <c r="G15" s="22">
        <v>2</v>
      </c>
      <c r="H15" s="22">
        <v>1173.3399999999999</v>
      </c>
      <c r="I15" s="22">
        <v>0</v>
      </c>
      <c r="J15" s="22">
        <v>0</v>
      </c>
      <c r="K15" s="22">
        <v>1460.81</v>
      </c>
      <c r="L15" s="22">
        <v>1460.81</v>
      </c>
      <c r="M15" s="22">
        <v>0</v>
      </c>
      <c r="N15" s="22">
        <v>0</v>
      </c>
      <c r="O15" s="22">
        <v>2921.62</v>
      </c>
      <c r="P15" s="23">
        <f t="shared" ref="P15:P18" si="0">L15*G15</f>
        <v>2921.62</v>
      </c>
    </row>
    <row r="16" spans="1:16" s="2" customFormat="1" ht="22.5" x14ac:dyDescent="0.2">
      <c r="A16" s="19" t="s">
        <v>408</v>
      </c>
      <c r="B16" s="20" t="s">
        <v>12</v>
      </c>
      <c r="C16" s="20" t="s">
        <v>231</v>
      </c>
      <c r="D16" s="20" t="s">
        <v>356</v>
      </c>
      <c r="E16" s="20" t="s">
        <v>98</v>
      </c>
      <c r="F16" s="21" t="s">
        <v>6</v>
      </c>
      <c r="G16" s="22">
        <v>3</v>
      </c>
      <c r="H16" s="22">
        <v>318.95</v>
      </c>
      <c r="I16" s="22">
        <v>69.258076000000003</v>
      </c>
      <c r="J16" s="22">
        <v>0</v>
      </c>
      <c r="K16" s="22">
        <v>327.83192400000001</v>
      </c>
      <c r="L16" s="22">
        <v>397.09</v>
      </c>
      <c r="M16" s="22">
        <v>69.258076000000003</v>
      </c>
      <c r="N16" s="22">
        <v>0</v>
      </c>
      <c r="O16" s="22">
        <v>327.83192400000001</v>
      </c>
      <c r="P16" s="23">
        <f t="shared" si="0"/>
        <v>1191.27</v>
      </c>
    </row>
    <row r="17" spans="1:16" s="2" customFormat="1" ht="22.5" x14ac:dyDescent="0.2">
      <c r="A17" s="19" t="s">
        <v>410</v>
      </c>
      <c r="B17" s="20" t="s">
        <v>59</v>
      </c>
      <c r="C17" s="20" t="s">
        <v>231</v>
      </c>
      <c r="D17" s="20" t="s">
        <v>209</v>
      </c>
      <c r="E17" s="20" t="s">
        <v>98</v>
      </c>
      <c r="F17" s="21" t="s">
        <v>6</v>
      </c>
      <c r="G17" s="22">
        <v>3</v>
      </c>
      <c r="H17" s="22">
        <v>517.76</v>
      </c>
      <c r="I17" s="22">
        <v>117.576036</v>
      </c>
      <c r="J17" s="22">
        <v>0</v>
      </c>
      <c r="K17" s="22">
        <v>527.03396399999997</v>
      </c>
      <c r="L17" s="22">
        <v>644.61</v>
      </c>
      <c r="M17" s="22">
        <v>117.576036</v>
      </c>
      <c r="N17" s="22">
        <v>0</v>
      </c>
      <c r="O17" s="22">
        <v>527.03396399999997</v>
      </c>
      <c r="P17" s="23">
        <f t="shared" si="0"/>
        <v>1933.83</v>
      </c>
    </row>
    <row r="18" spans="1:16" s="2" customFormat="1" ht="22.5" x14ac:dyDescent="0.2">
      <c r="A18" s="36" t="s">
        <v>411</v>
      </c>
      <c r="B18" s="37" t="s">
        <v>281</v>
      </c>
      <c r="C18" s="37" t="s">
        <v>142</v>
      </c>
      <c r="D18" s="37" t="s">
        <v>45</v>
      </c>
      <c r="E18" s="37" t="s">
        <v>340</v>
      </c>
      <c r="F18" s="38" t="s">
        <v>105</v>
      </c>
      <c r="G18" s="39">
        <v>148</v>
      </c>
      <c r="H18" s="39">
        <v>49.49</v>
      </c>
      <c r="I18" s="39">
        <v>32.332705553750003</v>
      </c>
      <c r="J18" s="39">
        <v>1.1068421949975</v>
      </c>
      <c r="K18" s="39">
        <v>28.1804522512525</v>
      </c>
      <c r="L18" s="39">
        <v>61.62</v>
      </c>
      <c r="M18" s="39">
        <v>4785.2404219549999</v>
      </c>
      <c r="N18" s="39">
        <v>163.81264485963001</v>
      </c>
      <c r="O18" s="39">
        <v>4170.70693318537</v>
      </c>
      <c r="P18" s="23">
        <f t="shared" si="0"/>
        <v>9119.76</v>
      </c>
    </row>
    <row r="19" spans="1:16" s="2" customFormat="1" ht="11.25" x14ac:dyDescent="0.2">
      <c r="A19" s="40" t="s">
        <v>17</v>
      </c>
      <c r="B19" s="40"/>
      <c r="C19" s="40"/>
      <c r="D19" s="40" t="s">
        <v>187</v>
      </c>
      <c r="E19" s="4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>
        <f>SUM(P20:P34)</f>
        <v>13320.559900000002</v>
      </c>
    </row>
    <row r="20" spans="1:16" s="2" customFormat="1" ht="22.5" x14ac:dyDescent="0.2">
      <c r="A20" s="42" t="s">
        <v>367</v>
      </c>
      <c r="B20" s="43" t="s">
        <v>188</v>
      </c>
      <c r="C20" s="43" t="s">
        <v>26</v>
      </c>
      <c r="D20" s="43" t="s">
        <v>361</v>
      </c>
      <c r="E20" s="43" t="s">
        <v>135</v>
      </c>
      <c r="F20" s="44" t="s">
        <v>105</v>
      </c>
      <c r="G20" s="45">
        <v>20</v>
      </c>
      <c r="H20" s="45">
        <v>13.77</v>
      </c>
      <c r="I20" s="45">
        <v>12.126238652</v>
      </c>
      <c r="J20" s="45">
        <v>0.47513225931600001</v>
      </c>
      <c r="K20" s="45">
        <v>4.5386290886839999</v>
      </c>
      <c r="L20" s="45">
        <v>17.14</v>
      </c>
      <c r="M20" s="45">
        <v>242.52477304000001</v>
      </c>
      <c r="N20" s="45">
        <v>9.5026451863200005</v>
      </c>
      <c r="O20" s="45">
        <v>90.772581773680002</v>
      </c>
      <c r="P20" s="23">
        <f t="shared" ref="P20:P34" si="1">L20*G20</f>
        <v>342.8</v>
      </c>
    </row>
    <row r="21" spans="1:16" s="2" customFormat="1" ht="22.5" x14ac:dyDescent="0.2">
      <c r="A21" s="19" t="s">
        <v>368</v>
      </c>
      <c r="B21" s="20" t="s">
        <v>397</v>
      </c>
      <c r="C21" s="20" t="s">
        <v>142</v>
      </c>
      <c r="D21" s="20" t="s">
        <v>293</v>
      </c>
      <c r="E21" s="20" t="s">
        <v>340</v>
      </c>
      <c r="F21" s="21" t="s">
        <v>106</v>
      </c>
      <c r="G21" s="22">
        <v>3</v>
      </c>
      <c r="H21" s="22">
        <v>86.06</v>
      </c>
      <c r="I21" s="22">
        <v>75.783991575000002</v>
      </c>
      <c r="J21" s="22">
        <v>2.9695766207249998</v>
      </c>
      <c r="K21" s="22">
        <v>28.386431804274999</v>
      </c>
      <c r="L21" s="22">
        <v>107.14</v>
      </c>
      <c r="M21" s="22">
        <v>227.35197472499999</v>
      </c>
      <c r="N21" s="22">
        <v>8.9087298621750008</v>
      </c>
      <c r="O21" s="22">
        <v>85.159295412825003</v>
      </c>
      <c r="P21" s="23">
        <f t="shared" si="1"/>
        <v>321.42</v>
      </c>
    </row>
    <row r="22" spans="1:16" s="2" customFormat="1" ht="22.5" x14ac:dyDescent="0.2">
      <c r="A22" s="19" t="s">
        <v>369</v>
      </c>
      <c r="B22" s="20" t="s">
        <v>405</v>
      </c>
      <c r="C22" s="20" t="s">
        <v>142</v>
      </c>
      <c r="D22" s="20" t="s">
        <v>134</v>
      </c>
      <c r="E22" s="20" t="s">
        <v>340</v>
      </c>
      <c r="F22" s="21" t="s">
        <v>105</v>
      </c>
      <c r="G22" s="22">
        <v>80</v>
      </c>
      <c r="H22" s="22">
        <v>6.8</v>
      </c>
      <c r="I22" s="22">
        <v>6.198961583</v>
      </c>
      <c r="J22" s="22">
        <v>0.21596920878</v>
      </c>
      <c r="K22" s="22">
        <v>2.0550692082199999</v>
      </c>
      <c r="L22" s="22">
        <v>8.4700000000000006</v>
      </c>
      <c r="M22" s="22">
        <v>495.91692663999999</v>
      </c>
      <c r="N22" s="22">
        <v>17.277536702399999</v>
      </c>
      <c r="O22" s="22">
        <v>164.40553665760001</v>
      </c>
      <c r="P22" s="23">
        <f t="shared" si="1"/>
        <v>677.6</v>
      </c>
    </row>
    <row r="23" spans="1:16" s="2" customFormat="1" ht="22.5" x14ac:dyDescent="0.2">
      <c r="A23" s="19" t="s">
        <v>370</v>
      </c>
      <c r="B23" s="20" t="s">
        <v>191</v>
      </c>
      <c r="C23" s="20" t="s">
        <v>26</v>
      </c>
      <c r="D23" s="20" t="s">
        <v>118</v>
      </c>
      <c r="E23" s="20" t="s">
        <v>135</v>
      </c>
      <c r="F23" s="21" t="s">
        <v>105</v>
      </c>
      <c r="G23" s="22">
        <v>124</v>
      </c>
      <c r="H23" s="22">
        <v>43.03</v>
      </c>
      <c r="I23" s="22">
        <v>37.896995787500003</v>
      </c>
      <c r="J23" s="22">
        <v>1.4847883103624999</v>
      </c>
      <c r="K23" s="22">
        <v>14.1882159021375</v>
      </c>
      <c r="L23" s="22">
        <v>53.57</v>
      </c>
      <c r="M23" s="22">
        <v>4699.2274776499999</v>
      </c>
      <c r="N23" s="22">
        <v>184.11375048495</v>
      </c>
      <c r="O23" s="22">
        <v>1759.3387718650499</v>
      </c>
      <c r="P23" s="23">
        <f t="shared" si="1"/>
        <v>6642.68</v>
      </c>
    </row>
    <row r="24" spans="1:16" s="2" customFormat="1" ht="22.5" x14ac:dyDescent="0.2">
      <c r="A24" s="19" t="s">
        <v>371</v>
      </c>
      <c r="B24" s="20" t="s">
        <v>392</v>
      </c>
      <c r="C24" s="20" t="s">
        <v>142</v>
      </c>
      <c r="D24" s="20" t="s">
        <v>276</v>
      </c>
      <c r="E24" s="20" t="s">
        <v>340</v>
      </c>
      <c r="F24" s="21" t="s">
        <v>43</v>
      </c>
      <c r="G24" s="22">
        <v>54</v>
      </c>
      <c r="H24" s="22">
        <v>3.22</v>
      </c>
      <c r="I24" s="22">
        <v>2.8516731329999998</v>
      </c>
      <c r="J24" s="22">
        <v>0.11068421949975001</v>
      </c>
      <c r="K24" s="22">
        <v>1.04764264750025</v>
      </c>
      <c r="L24" s="22">
        <v>4.01</v>
      </c>
      <c r="M24" s="22">
        <v>153.99034918199999</v>
      </c>
      <c r="N24" s="22">
        <v>5.9769478529865001</v>
      </c>
      <c r="O24" s="22">
        <v>56.572702965013498</v>
      </c>
      <c r="P24" s="23">
        <f t="shared" si="1"/>
        <v>216.54</v>
      </c>
    </row>
    <row r="25" spans="1:16" s="2" customFormat="1" ht="22.5" x14ac:dyDescent="0.2">
      <c r="A25" s="19" t="s">
        <v>374</v>
      </c>
      <c r="B25" s="20" t="s">
        <v>394</v>
      </c>
      <c r="C25" s="20" t="s">
        <v>142</v>
      </c>
      <c r="D25" s="20" t="s">
        <v>197</v>
      </c>
      <c r="E25" s="20" t="s">
        <v>340</v>
      </c>
      <c r="F25" s="21" t="s">
        <v>176</v>
      </c>
      <c r="G25" s="22">
        <v>25</v>
      </c>
      <c r="H25" s="22">
        <v>12.46</v>
      </c>
      <c r="I25" s="22">
        <v>11.529225316750001</v>
      </c>
      <c r="J25" s="22">
        <v>0.377946115365</v>
      </c>
      <c r="K25" s="22">
        <v>3.6028285678850001</v>
      </c>
      <c r="L25" s="22">
        <v>15.51</v>
      </c>
      <c r="M25" s="22">
        <v>288.23063291875002</v>
      </c>
      <c r="N25" s="22">
        <v>9.4486528841249999</v>
      </c>
      <c r="O25" s="22">
        <v>90.070714197125</v>
      </c>
      <c r="P25" s="23">
        <f t="shared" si="1"/>
        <v>387.75</v>
      </c>
    </row>
    <row r="26" spans="1:16" s="2" customFormat="1" ht="22.5" x14ac:dyDescent="0.2">
      <c r="A26" s="19" t="s">
        <v>376</v>
      </c>
      <c r="B26" s="20" t="s">
        <v>69</v>
      </c>
      <c r="C26" s="20" t="s">
        <v>142</v>
      </c>
      <c r="D26" s="20" t="s">
        <v>0</v>
      </c>
      <c r="E26" s="20" t="s">
        <v>340</v>
      </c>
      <c r="F26" s="21" t="s">
        <v>176</v>
      </c>
      <c r="G26" s="22">
        <v>13</v>
      </c>
      <c r="H26" s="22">
        <v>4.92</v>
      </c>
      <c r="I26" s="22">
        <v>4.7062144149999998</v>
      </c>
      <c r="J26" s="22">
        <v>0.13498075548749999</v>
      </c>
      <c r="K26" s="22">
        <v>1.2888048295125001</v>
      </c>
      <c r="L26" s="22">
        <v>6.13</v>
      </c>
      <c r="M26" s="22">
        <v>61.180787395000003</v>
      </c>
      <c r="N26" s="22">
        <v>1.7547498213374999</v>
      </c>
      <c r="O26" s="22">
        <v>16.7544627836625</v>
      </c>
      <c r="P26" s="23">
        <f t="shared" si="1"/>
        <v>79.69</v>
      </c>
    </row>
    <row r="27" spans="1:16" s="2" customFormat="1" ht="22.5" x14ac:dyDescent="0.2">
      <c r="A27" s="19" t="s">
        <v>398</v>
      </c>
      <c r="B27" s="20" t="s">
        <v>333</v>
      </c>
      <c r="C27" s="20" t="s">
        <v>26</v>
      </c>
      <c r="D27" s="20" t="s">
        <v>3</v>
      </c>
      <c r="E27" s="20" t="s">
        <v>135</v>
      </c>
      <c r="F27" s="21" t="s">
        <v>147</v>
      </c>
      <c r="G27" s="22">
        <v>0.55400000000000005</v>
      </c>
      <c r="H27" s="22">
        <v>2.29</v>
      </c>
      <c r="I27" s="22">
        <v>2.1045267332500002</v>
      </c>
      <c r="J27" s="22">
        <v>7.01899928535E-2</v>
      </c>
      <c r="K27" s="22">
        <v>0.6752832738965</v>
      </c>
      <c r="L27" s="22">
        <v>2.85</v>
      </c>
      <c r="M27" s="22">
        <v>1.1659078102205001</v>
      </c>
      <c r="N27" s="22">
        <v>3.8885256040838999E-2</v>
      </c>
      <c r="O27" s="22">
        <v>0.37520693373866099</v>
      </c>
      <c r="P27" s="23">
        <f t="shared" si="1"/>
        <v>1.5789000000000002</v>
      </c>
    </row>
    <row r="28" spans="1:16" s="2" customFormat="1" ht="22.5" x14ac:dyDescent="0.2">
      <c r="A28" s="19" t="s">
        <v>399</v>
      </c>
      <c r="B28" s="20" t="s">
        <v>395</v>
      </c>
      <c r="C28" s="20" t="s">
        <v>142</v>
      </c>
      <c r="D28" s="20" t="s">
        <v>302</v>
      </c>
      <c r="E28" s="20" t="s">
        <v>340</v>
      </c>
      <c r="F28" s="21" t="s">
        <v>106</v>
      </c>
      <c r="G28" s="22">
        <v>1.1000000000000001</v>
      </c>
      <c r="H28" s="22">
        <v>68.84</v>
      </c>
      <c r="I28" s="22">
        <v>60.631193260000003</v>
      </c>
      <c r="J28" s="22">
        <v>2.3756612965800001</v>
      </c>
      <c r="K28" s="22">
        <v>22.703145443419999</v>
      </c>
      <c r="L28" s="22">
        <v>85.71</v>
      </c>
      <c r="M28" s="22">
        <v>66.694312585999995</v>
      </c>
      <c r="N28" s="22">
        <v>2.6132274262380002</v>
      </c>
      <c r="O28" s="22">
        <v>24.972459987762001</v>
      </c>
      <c r="P28" s="23">
        <f t="shared" si="1"/>
        <v>94.281000000000006</v>
      </c>
    </row>
    <row r="29" spans="1:16" s="2" customFormat="1" ht="22.5" x14ac:dyDescent="0.2">
      <c r="A29" s="19" t="s">
        <v>400</v>
      </c>
      <c r="B29" s="20" t="s">
        <v>70</v>
      </c>
      <c r="C29" s="20" t="s">
        <v>142</v>
      </c>
      <c r="D29" s="20" t="s">
        <v>4</v>
      </c>
      <c r="E29" s="20" t="s">
        <v>340</v>
      </c>
      <c r="F29" s="21" t="s">
        <v>176</v>
      </c>
      <c r="G29" s="22">
        <v>4</v>
      </c>
      <c r="H29" s="22">
        <v>17.38</v>
      </c>
      <c r="I29" s="22">
        <v>15.948849962500001</v>
      </c>
      <c r="J29" s="22">
        <v>0.53992302194999997</v>
      </c>
      <c r="K29" s="22">
        <v>5.15122701555</v>
      </c>
      <c r="L29" s="22">
        <v>21.64</v>
      </c>
      <c r="M29" s="22">
        <v>63.795399850000003</v>
      </c>
      <c r="N29" s="22">
        <v>2.1596920877999999</v>
      </c>
      <c r="O29" s="22">
        <v>20.6049080622</v>
      </c>
      <c r="P29" s="23">
        <f t="shared" si="1"/>
        <v>86.56</v>
      </c>
    </row>
    <row r="30" spans="1:16" s="2" customFormat="1" ht="22.5" x14ac:dyDescent="0.2">
      <c r="A30" s="19" t="s">
        <v>401</v>
      </c>
      <c r="B30" s="20" t="s">
        <v>174</v>
      </c>
      <c r="C30" s="20" t="s">
        <v>142</v>
      </c>
      <c r="D30" s="20" t="s">
        <v>154</v>
      </c>
      <c r="E30" s="20" t="s">
        <v>157</v>
      </c>
      <c r="F30" s="21" t="s">
        <v>106</v>
      </c>
      <c r="G30" s="22">
        <v>1</v>
      </c>
      <c r="H30" s="22">
        <v>60.56</v>
      </c>
      <c r="I30" s="22">
        <v>52.850123134100002</v>
      </c>
      <c r="J30" s="22">
        <v>2.1359354748341999</v>
      </c>
      <c r="K30" s="22">
        <v>20.413941391065801</v>
      </c>
      <c r="L30" s="22">
        <v>75.400000000000006</v>
      </c>
      <c r="M30" s="22">
        <v>52.850123134100002</v>
      </c>
      <c r="N30" s="22">
        <v>2.1359354748341999</v>
      </c>
      <c r="O30" s="22">
        <v>20.413941391065801</v>
      </c>
      <c r="P30" s="23">
        <f t="shared" si="1"/>
        <v>75.400000000000006</v>
      </c>
    </row>
    <row r="31" spans="1:16" s="2" customFormat="1" ht="22.5" x14ac:dyDescent="0.2">
      <c r="A31" s="19" t="s">
        <v>402</v>
      </c>
      <c r="B31" s="20" t="s">
        <v>227</v>
      </c>
      <c r="C31" s="20" t="s">
        <v>26</v>
      </c>
      <c r="D31" s="20" t="s">
        <v>360</v>
      </c>
      <c r="E31" s="20" t="s">
        <v>2</v>
      </c>
      <c r="F31" s="21" t="s">
        <v>64</v>
      </c>
      <c r="G31" s="22">
        <v>5</v>
      </c>
      <c r="H31" s="22">
        <v>3.17</v>
      </c>
      <c r="I31" s="22">
        <v>2.988361050375</v>
      </c>
      <c r="J31" s="22">
        <v>9.0167144665649998E-2</v>
      </c>
      <c r="K31" s="22">
        <v>0.87147180495935095</v>
      </c>
      <c r="L31" s="22">
        <v>3.95</v>
      </c>
      <c r="M31" s="22">
        <v>14.941805251875</v>
      </c>
      <c r="N31" s="22">
        <v>0.45083572332825</v>
      </c>
      <c r="O31" s="22">
        <v>4.3573590247967502</v>
      </c>
      <c r="P31" s="23">
        <f t="shared" si="1"/>
        <v>19.75</v>
      </c>
    </row>
    <row r="32" spans="1:16" s="2" customFormat="1" ht="22.5" x14ac:dyDescent="0.2">
      <c r="A32" s="19" t="s">
        <v>403</v>
      </c>
      <c r="B32" s="20" t="s">
        <v>265</v>
      </c>
      <c r="C32" s="20" t="s">
        <v>26</v>
      </c>
      <c r="D32" s="20" t="s">
        <v>115</v>
      </c>
      <c r="E32" s="20" t="s">
        <v>135</v>
      </c>
      <c r="F32" s="21" t="s">
        <v>35</v>
      </c>
      <c r="G32" s="22">
        <v>1</v>
      </c>
      <c r="H32" s="22">
        <v>25.05</v>
      </c>
      <c r="I32" s="22">
        <v>22.633324575</v>
      </c>
      <c r="J32" s="22">
        <v>0.80988453292499996</v>
      </c>
      <c r="K32" s="22">
        <v>7.7467908920750004</v>
      </c>
      <c r="L32" s="22">
        <v>31.19</v>
      </c>
      <c r="M32" s="22">
        <v>22.633324575</v>
      </c>
      <c r="N32" s="22">
        <v>0.80988453292499996</v>
      </c>
      <c r="O32" s="22">
        <v>7.7467908920750004</v>
      </c>
      <c r="P32" s="23">
        <f t="shared" si="1"/>
        <v>31.19</v>
      </c>
    </row>
    <row r="33" spans="1:16" s="2" customFormat="1" ht="22.5" x14ac:dyDescent="0.2">
      <c r="A33" s="19" t="s">
        <v>404</v>
      </c>
      <c r="B33" s="20" t="s">
        <v>383</v>
      </c>
      <c r="C33" s="20" t="s">
        <v>142</v>
      </c>
      <c r="D33" s="20" t="s">
        <v>81</v>
      </c>
      <c r="E33" s="20" t="s">
        <v>340</v>
      </c>
      <c r="F33" s="21" t="s">
        <v>105</v>
      </c>
      <c r="G33" s="22">
        <v>200</v>
      </c>
      <c r="H33" s="22">
        <v>17.010000000000002</v>
      </c>
      <c r="I33" s="22">
        <v>15.4874039575</v>
      </c>
      <c r="J33" s="22">
        <v>0.53992302194999997</v>
      </c>
      <c r="K33" s="22">
        <v>5.15267302055</v>
      </c>
      <c r="L33" s="22">
        <v>21.18</v>
      </c>
      <c r="M33" s="22">
        <v>3097.4807915000001</v>
      </c>
      <c r="N33" s="22">
        <v>107.98460439</v>
      </c>
      <c r="O33" s="22">
        <v>1030.5346041099999</v>
      </c>
      <c r="P33" s="23">
        <f t="shared" si="1"/>
        <v>4236</v>
      </c>
    </row>
    <row r="34" spans="1:16" s="2" customFormat="1" ht="11.25" x14ac:dyDescent="0.2">
      <c r="A34" s="36" t="s">
        <v>406</v>
      </c>
      <c r="B34" s="37" t="s">
        <v>270</v>
      </c>
      <c r="C34" s="37" t="s">
        <v>166</v>
      </c>
      <c r="D34" s="37" t="s">
        <v>91</v>
      </c>
      <c r="E34" s="37" t="s">
        <v>166</v>
      </c>
      <c r="F34" s="38" t="s">
        <v>105</v>
      </c>
      <c r="G34" s="39">
        <v>1</v>
      </c>
      <c r="H34" s="39">
        <v>86.2</v>
      </c>
      <c r="I34" s="39">
        <v>107.319</v>
      </c>
      <c r="J34" s="39">
        <v>0</v>
      </c>
      <c r="K34" s="39">
        <v>9.9999999999056399E-4</v>
      </c>
      <c r="L34" s="39">
        <v>107.32</v>
      </c>
      <c r="M34" s="39">
        <v>107.319</v>
      </c>
      <c r="N34" s="39">
        <v>0</v>
      </c>
      <c r="O34" s="39">
        <v>9.9999999999056399E-4</v>
      </c>
      <c r="P34" s="23">
        <f t="shared" si="1"/>
        <v>107.32</v>
      </c>
    </row>
    <row r="35" spans="1:16" s="2" customFormat="1" ht="11.25" x14ac:dyDescent="0.2">
      <c r="A35" s="40" t="s">
        <v>18</v>
      </c>
      <c r="B35" s="40"/>
      <c r="C35" s="40"/>
      <c r="D35" s="40" t="s">
        <v>119</v>
      </c>
      <c r="E35" s="40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>
        <f>SUM(P36+P40)</f>
        <v>14915.890999999998</v>
      </c>
    </row>
    <row r="36" spans="1:16" s="2" customFormat="1" ht="11.25" x14ac:dyDescent="0.2">
      <c r="A36" s="28" t="s">
        <v>330</v>
      </c>
      <c r="B36" s="29"/>
      <c r="C36" s="29"/>
      <c r="D36" s="29" t="s">
        <v>365</v>
      </c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1">
        <f>SUM(P37:P39)</f>
        <v>4324.7199999999993</v>
      </c>
    </row>
    <row r="37" spans="1:16" s="2" customFormat="1" ht="45" x14ac:dyDescent="0.2">
      <c r="A37" s="19" t="s">
        <v>334</v>
      </c>
      <c r="B37" s="20" t="s">
        <v>355</v>
      </c>
      <c r="C37" s="20" t="s">
        <v>142</v>
      </c>
      <c r="D37" s="20" t="s">
        <v>11</v>
      </c>
      <c r="E37" s="20" t="s">
        <v>146</v>
      </c>
      <c r="F37" s="21" t="s">
        <v>105</v>
      </c>
      <c r="G37" s="22">
        <v>23</v>
      </c>
      <c r="H37" s="22">
        <v>60.43</v>
      </c>
      <c r="I37" s="22">
        <v>38.969514662207999</v>
      </c>
      <c r="J37" s="22">
        <v>1.27793464300422</v>
      </c>
      <c r="K37" s="22">
        <v>34.992550694787802</v>
      </c>
      <c r="L37" s="22">
        <v>75.239999999999995</v>
      </c>
      <c r="M37" s="22">
        <v>896.29883723078399</v>
      </c>
      <c r="N37" s="22">
        <v>29.392496789097098</v>
      </c>
      <c r="O37" s="22">
        <v>804.82866598011901</v>
      </c>
      <c r="P37" s="23">
        <f t="shared" ref="P37:P39" si="2">L37*G37</f>
        <v>1730.52</v>
      </c>
    </row>
    <row r="38" spans="1:16" s="2" customFormat="1" ht="33.75" x14ac:dyDescent="0.2">
      <c r="A38" s="19" t="s">
        <v>335</v>
      </c>
      <c r="B38" s="20" t="s">
        <v>138</v>
      </c>
      <c r="C38" s="20" t="s">
        <v>142</v>
      </c>
      <c r="D38" s="20" t="s">
        <v>199</v>
      </c>
      <c r="E38" s="20" t="s">
        <v>380</v>
      </c>
      <c r="F38" s="21" t="s">
        <v>105</v>
      </c>
      <c r="G38" s="22">
        <v>68</v>
      </c>
      <c r="H38" s="22">
        <v>6.15</v>
      </c>
      <c r="I38" s="22">
        <v>4.7937059926103602</v>
      </c>
      <c r="J38" s="22">
        <v>0.15667133499477701</v>
      </c>
      <c r="K38" s="22">
        <v>2.7096226723948602</v>
      </c>
      <c r="L38" s="22">
        <v>7.66</v>
      </c>
      <c r="M38" s="22">
        <v>325.97200749750402</v>
      </c>
      <c r="N38" s="22">
        <v>10.653650779644799</v>
      </c>
      <c r="O38" s="22">
        <v>184.254341722851</v>
      </c>
      <c r="P38" s="23">
        <f t="shared" si="2"/>
        <v>520.88</v>
      </c>
    </row>
    <row r="39" spans="1:16" s="2" customFormat="1" ht="45" x14ac:dyDescent="0.2">
      <c r="A39" s="19" t="s">
        <v>336</v>
      </c>
      <c r="B39" s="20" t="s">
        <v>362</v>
      </c>
      <c r="C39" s="20" t="s">
        <v>142</v>
      </c>
      <c r="D39" s="20" t="s">
        <v>112</v>
      </c>
      <c r="E39" s="20" t="s">
        <v>380</v>
      </c>
      <c r="F39" s="21" t="s">
        <v>105</v>
      </c>
      <c r="G39" s="22">
        <v>68</v>
      </c>
      <c r="H39" s="22">
        <v>24.49</v>
      </c>
      <c r="I39" s="22">
        <v>13.608245247671</v>
      </c>
      <c r="J39" s="22">
        <v>0.43285310585462</v>
      </c>
      <c r="K39" s="22">
        <v>16.4489016464744</v>
      </c>
      <c r="L39" s="22">
        <v>30.49</v>
      </c>
      <c r="M39" s="22">
        <v>925.36067684162799</v>
      </c>
      <c r="N39" s="22">
        <v>29.434011198114199</v>
      </c>
      <c r="O39" s="22">
        <v>1118.5253119602601</v>
      </c>
      <c r="P39" s="23">
        <f t="shared" si="2"/>
        <v>2073.3199999999997</v>
      </c>
    </row>
    <row r="40" spans="1:16" s="2" customFormat="1" ht="11.25" x14ac:dyDescent="0.2">
      <c r="A40" s="15" t="s">
        <v>331</v>
      </c>
      <c r="B40" s="16"/>
      <c r="C40" s="16"/>
      <c r="D40" s="16" t="s">
        <v>423</v>
      </c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8">
        <f>SUM(P41:P43)</f>
        <v>10591.170999999998</v>
      </c>
    </row>
    <row r="41" spans="1:16" s="2" customFormat="1" ht="22.5" x14ac:dyDescent="0.2">
      <c r="A41" s="19" t="s">
        <v>261</v>
      </c>
      <c r="B41" s="20" t="s">
        <v>342</v>
      </c>
      <c r="C41" s="20" t="s">
        <v>142</v>
      </c>
      <c r="D41" s="20" t="s">
        <v>223</v>
      </c>
      <c r="E41" s="20" t="s">
        <v>108</v>
      </c>
      <c r="F41" s="21" t="s">
        <v>43</v>
      </c>
      <c r="G41" s="22">
        <v>20.350000000000001</v>
      </c>
      <c r="H41" s="22">
        <v>25.78</v>
      </c>
      <c r="I41" s="22">
        <v>8.2925075702053999</v>
      </c>
      <c r="J41" s="22">
        <v>0.33036468143776099</v>
      </c>
      <c r="K41" s="22">
        <v>23.4771277483568</v>
      </c>
      <c r="L41" s="22">
        <v>32.1</v>
      </c>
      <c r="M41" s="22">
        <v>168.75252905368001</v>
      </c>
      <c r="N41" s="22">
        <v>6.72292126725843</v>
      </c>
      <c r="O41" s="22">
        <v>477.76454967906199</v>
      </c>
      <c r="P41" s="23">
        <f t="shared" ref="P41:P43" si="3">L41*G41</f>
        <v>653.23500000000013</v>
      </c>
    </row>
    <row r="42" spans="1:16" s="2" customFormat="1" ht="22.5" x14ac:dyDescent="0.2">
      <c r="A42" s="19" t="s">
        <v>263</v>
      </c>
      <c r="B42" s="20" t="s">
        <v>351</v>
      </c>
      <c r="C42" s="20" t="s">
        <v>142</v>
      </c>
      <c r="D42" s="20" t="s">
        <v>339</v>
      </c>
      <c r="E42" s="20" t="s">
        <v>108</v>
      </c>
      <c r="F42" s="21" t="s">
        <v>43</v>
      </c>
      <c r="G42" s="22">
        <v>4.2</v>
      </c>
      <c r="H42" s="22">
        <v>23.16</v>
      </c>
      <c r="I42" s="22">
        <v>7.6939256239508804</v>
      </c>
      <c r="J42" s="22">
        <v>0.31167418504692501</v>
      </c>
      <c r="K42" s="22">
        <v>20.824400191002201</v>
      </c>
      <c r="L42" s="22">
        <v>28.83</v>
      </c>
      <c r="M42" s="22">
        <v>32.314487620593702</v>
      </c>
      <c r="N42" s="22">
        <v>1.30903157719708</v>
      </c>
      <c r="O42" s="22">
        <v>87.466480802209205</v>
      </c>
      <c r="P42" s="23">
        <f t="shared" si="3"/>
        <v>121.086</v>
      </c>
    </row>
    <row r="43" spans="1:16" s="2" customFormat="1" ht="22.5" x14ac:dyDescent="0.2">
      <c r="A43" s="36" t="s">
        <v>266</v>
      </c>
      <c r="B43" s="37" t="s">
        <v>77</v>
      </c>
      <c r="C43" s="37" t="s">
        <v>212</v>
      </c>
      <c r="D43" s="37" t="s">
        <v>257</v>
      </c>
      <c r="E43" s="37" t="s">
        <v>159</v>
      </c>
      <c r="F43" s="38" t="s">
        <v>106</v>
      </c>
      <c r="G43" s="39">
        <v>2.5</v>
      </c>
      <c r="H43" s="39">
        <v>3154.01</v>
      </c>
      <c r="I43" s="39">
        <v>161.6621475</v>
      </c>
      <c r="J43" s="39">
        <v>1.1364824136</v>
      </c>
      <c r="K43" s="39">
        <v>3763.9413700864002</v>
      </c>
      <c r="L43" s="39">
        <v>3926.74</v>
      </c>
      <c r="M43" s="39">
        <v>404.15536874999998</v>
      </c>
      <c r="N43" s="39">
        <v>2.8412060339999998</v>
      </c>
      <c r="O43" s="39">
        <v>9409.8534252160007</v>
      </c>
      <c r="P43" s="23">
        <f t="shared" si="3"/>
        <v>9816.8499999999985</v>
      </c>
    </row>
    <row r="44" spans="1:16" s="2" customFormat="1" ht="11.25" x14ac:dyDescent="0.2">
      <c r="A44" s="40" t="s">
        <v>19</v>
      </c>
      <c r="B44" s="40"/>
      <c r="C44" s="40"/>
      <c r="D44" s="40" t="s">
        <v>343</v>
      </c>
      <c r="E44" s="40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>
        <f>SUM(P45+P52+P59+P64+P69)</f>
        <v>101231.43820000002</v>
      </c>
    </row>
    <row r="45" spans="1:16" s="2" customFormat="1" ht="11.25" x14ac:dyDescent="0.2">
      <c r="A45" s="28" t="s">
        <v>253</v>
      </c>
      <c r="B45" s="29"/>
      <c r="C45" s="29"/>
      <c r="D45" s="29" t="s">
        <v>120</v>
      </c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1">
        <f>SUM(P46:P51)</f>
        <v>14642.6042</v>
      </c>
    </row>
    <row r="46" spans="1:16" s="2" customFormat="1" ht="33.75" x14ac:dyDescent="0.2">
      <c r="A46" s="19" t="s">
        <v>30</v>
      </c>
      <c r="B46" s="20" t="s">
        <v>224</v>
      </c>
      <c r="C46" s="20" t="s">
        <v>26</v>
      </c>
      <c r="D46" s="20" t="s">
        <v>175</v>
      </c>
      <c r="E46" s="20" t="s">
        <v>114</v>
      </c>
      <c r="F46" s="21" t="s">
        <v>105</v>
      </c>
      <c r="G46" s="22">
        <v>45.63</v>
      </c>
      <c r="H46" s="22">
        <v>20.350000000000001</v>
      </c>
      <c r="I46" s="22">
        <v>16.794644062562501</v>
      </c>
      <c r="J46" s="22">
        <v>0.55612071260850005</v>
      </c>
      <c r="K46" s="22">
        <v>7.9892352248289997</v>
      </c>
      <c r="L46" s="22">
        <v>25.34</v>
      </c>
      <c r="M46" s="22">
        <v>766.33960857472698</v>
      </c>
      <c r="N46" s="22">
        <v>25.3757881163259</v>
      </c>
      <c r="O46" s="22">
        <v>364.54460330894699</v>
      </c>
      <c r="P46" s="23">
        <f t="shared" ref="P46:P51" si="4">L46*G46</f>
        <v>1156.2642000000001</v>
      </c>
    </row>
    <row r="47" spans="1:16" s="2" customFormat="1" ht="22.5" x14ac:dyDescent="0.2">
      <c r="A47" s="19" t="s">
        <v>31</v>
      </c>
      <c r="B47" s="20" t="s">
        <v>262</v>
      </c>
      <c r="C47" s="20" t="s">
        <v>26</v>
      </c>
      <c r="D47" s="20" t="s">
        <v>242</v>
      </c>
      <c r="E47" s="20" t="s">
        <v>114</v>
      </c>
      <c r="F47" s="21" t="s">
        <v>147</v>
      </c>
      <c r="G47" s="22">
        <v>110</v>
      </c>
      <c r="H47" s="22">
        <v>12.95</v>
      </c>
      <c r="I47" s="22">
        <v>2.4890598700750002</v>
      </c>
      <c r="J47" s="22">
        <v>8.0448530270550003E-2</v>
      </c>
      <c r="K47" s="22">
        <v>13.5504915996544</v>
      </c>
      <c r="L47" s="22">
        <v>16.12</v>
      </c>
      <c r="M47" s="22">
        <v>273.79658570825001</v>
      </c>
      <c r="N47" s="22">
        <v>8.8493383297604993</v>
      </c>
      <c r="O47" s="22">
        <v>1490.5540759619901</v>
      </c>
      <c r="P47" s="23">
        <f t="shared" si="4"/>
        <v>1773.2</v>
      </c>
    </row>
    <row r="48" spans="1:16" s="2" customFormat="1" ht="22.5" x14ac:dyDescent="0.2">
      <c r="A48" s="19" t="s">
        <v>32</v>
      </c>
      <c r="B48" s="20" t="s">
        <v>180</v>
      </c>
      <c r="C48" s="20" t="s">
        <v>26</v>
      </c>
      <c r="D48" s="20" t="s">
        <v>27</v>
      </c>
      <c r="E48" s="20" t="s">
        <v>114</v>
      </c>
      <c r="F48" s="21" t="s">
        <v>147</v>
      </c>
      <c r="G48" s="22">
        <v>82</v>
      </c>
      <c r="H48" s="22">
        <v>13.87</v>
      </c>
      <c r="I48" s="22">
        <v>3.013520405905</v>
      </c>
      <c r="J48" s="22">
        <v>9.7618082368559997E-2</v>
      </c>
      <c r="K48" s="22">
        <v>14.1588615117264</v>
      </c>
      <c r="L48" s="22">
        <v>17.27</v>
      </c>
      <c r="M48" s="22">
        <v>247.10867328421</v>
      </c>
      <c r="N48" s="22">
        <v>8.0046827542219194</v>
      </c>
      <c r="O48" s="22">
        <v>1161.02664396157</v>
      </c>
      <c r="P48" s="23">
        <f t="shared" si="4"/>
        <v>1416.1399999999999</v>
      </c>
    </row>
    <row r="49" spans="1:16" s="2" customFormat="1" ht="22.5" x14ac:dyDescent="0.2">
      <c r="A49" s="19" t="s">
        <v>33</v>
      </c>
      <c r="B49" s="20" t="s">
        <v>264</v>
      </c>
      <c r="C49" s="20" t="s">
        <v>26</v>
      </c>
      <c r="D49" s="20" t="s">
        <v>249</v>
      </c>
      <c r="E49" s="20" t="s">
        <v>114</v>
      </c>
      <c r="F49" s="21" t="s">
        <v>105</v>
      </c>
      <c r="G49" s="22">
        <v>170</v>
      </c>
      <c r="H49" s="22">
        <v>9.7799999999999994</v>
      </c>
      <c r="I49" s="22">
        <v>3.2114804856500001</v>
      </c>
      <c r="J49" s="22">
        <v>0.10204545114855</v>
      </c>
      <c r="K49" s="22">
        <v>8.8664740632014496</v>
      </c>
      <c r="L49" s="22">
        <v>12.18</v>
      </c>
      <c r="M49" s="22">
        <v>545.95168256049999</v>
      </c>
      <c r="N49" s="22">
        <v>17.347726695253499</v>
      </c>
      <c r="O49" s="22">
        <v>1507.30059074425</v>
      </c>
      <c r="P49" s="23">
        <f t="shared" si="4"/>
        <v>2070.6</v>
      </c>
    </row>
    <row r="50" spans="1:16" s="2" customFormat="1" ht="11.25" x14ac:dyDescent="0.2">
      <c r="A50" s="19" t="s">
        <v>36</v>
      </c>
      <c r="B50" s="20" t="s">
        <v>78</v>
      </c>
      <c r="C50" s="20" t="s">
        <v>142</v>
      </c>
      <c r="D50" s="20" t="s">
        <v>74</v>
      </c>
      <c r="E50" s="20" t="s">
        <v>114</v>
      </c>
      <c r="F50" s="21" t="s">
        <v>105</v>
      </c>
      <c r="G50" s="22">
        <v>80</v>
      </c>
      <c r="H50" s="22">
        <v>1.91</v>
      </c>
      <c r="I50" s="22">
        <v>1.1694904403749999</v>
      </c>
      <c r="J50" s="22">
        <v>3.7794611536500003E-2</v>
      </c>
      <c r="K50" s="22">
        <v>1.1727149480885</v>
      </c>
      <c r="L50" s="22">
        <v>2.38</v>
      </c>
      <c r="M50" s="22">
        <v>93.559235229999999</v>
      </c>
      <c r="N50" s="22">
        <v>3.02356892292</v>
      </c>
      <c r="O50" s="22">
        <v>93.817195847080001</v>
      </c>
      <c r="P50" s="23">
        <f t="shared" si="4"/>
        <v>190.39999999999998</v>
      </c>
    </row>
    <row r="51" spans="1:16" s="2" customFormat="1" ht="22.5" x14ac:dyDescent="0.2">
      <c r="A51" s="19" t="s">
        <v>39</v>
      </c>
      <c r="B51" s="20" t="s">
        <v>225</v>
      </c>
      <c r="C51" s="20" t="s">
        <v>26</v>
      </c>
      <c r="D51" s="20" t="s">
        <v>169</v>
      </c>
      <c r="E51" s="20" t="s">
        <v>114</v>
      </c>
      <c r="F51" s="21" t="s">
        <v>147</v>
      </c>
      <c r="G51" s="22">
        <v>80</v>
      </c>
      <c r="H51" s="22">
        <v>80.680000000000007</v>
      </c>
      <c r="I51" s="22">
        <v>31.696261924725</v>
      </c>
      <c r="J51" s="22">
        <v>1.0533898158244499</v>
      </c>
      <c r="K51" s="22">
        <v>67.700348259450493</v>
      </c>
      <c r="L51" s="22">
        <v>100.45</v>
      </c>
      <c r="M51" s="22">
        <v>2535.7009539780001</v>
      </c>
      <c r="N51" s="22">
        <v>84.271185265956007</v>
      </c>
      <c r="O51" s="22">
        <v>5416.0278607560404</v>
      </c>
      <c r="P51" s="23">
        <f t="shared" si="4"/>
        <v>8036</v>
      </c>
    </row>
    <row r="52" spans="1:16" s="2" customFormat="1" ht="11.25" x14ac:dyDescent="0.2">
      <c r="A52" s="15" t="s">
        <v>254</v>
      </c>
      <c r="B52" s="16"/>
      <c r="C52" s="16"/>
      <c r="D52" s="16" t="s">
        <v>325</v>
      </c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8">
        <f>SUM(P53:P58)</f>
        <v>44056.132000000005</v>
      </c>
    </row>
    <row r="53" spans="1:16" s="2" customFormat="1" ht="22.5" x14ac:dyDescent="0.2">
      <c r="A53" s="19" t="s">
        <v>384</v>
      </c>
      <c r="B53" s="20" t="s">
        <v>202</v>
      </c>
      <c r="C53" s="20" t="s">
        <v>26</v>
      </c>
      <c r="D53" s="20" t="s">
        <v>144</v>
      </c>
      <c r="E53" s="20" t="s">
        <v>2</v>
      </c>
      <c r="F53" s="21" t="s">
        <v>105</v>
      </c>
      <c r="G53" s="22">
        <v>130</v>
      </c>
      <c r="H53" s="22">
        <v>83.11</v>
      </c>
      <c r="I53" s="22">
        <v>14.978493255749999</v>
      </c>
      <c r="J53" s="22">
        <v>0.52372533129150001</v>
      </c>
      <c r="K53" s="22">
        <v>87.967781412958502</v>
      </c>
      <c r="L53" s="22">
        <v>103.47</v>
      </c>
      <c r="M53" s="22">
        <v>1947.2041232475001</v>
      </c>
      <c r="N53" s="22">
        <v>68.084293067895004</v>
      </c>
      <c r="O53" s="22">
        <v>11435.811583684599</v>
      </c>
      <c r="P53" s="23">
        <f t="shared" ref="P53:P58" si="5">L53*G53</f>
        <v>13451.1</v>
      </c>
    </row>
    <row r="54" spans="1:16" s="2" customFormat="1" ht="22.5" x14ac:dyDescent="0.2">
      <c r="A54" s="19" t="s">
        <v>385</v>
      </c>
      <c r="B54" s="20" t="s">
        <v>239</v>
      </c>
      <c r="C54" s="20" t="s">
        <v>26</v>
      </c>
      <c r="D54" s="20" t="s">
        <v>320</v>
      </c>
      <c r="E54" s="20" t="s">
        <v>214</v>
      </c>
      <c r="F54" s="21" t="s">
        <v>105</v>
      </c>
      <c r="G54" s="22">
        <v>5.4</v>
      </c>
      <c r="H54" s="22">
        <v>76</v>
      </c>
      <c r="I54" s="22">
        <v>14.978493255749999</v>
      </c>
      <c r="J54" s="22">
        <v>0.52372533129150001</v>
      </c>
      <c r="K54" s="22">
        <v>79.117781412958493</v>
      </c>
      <c r="L54" s="22">
        <v>94.62</v>
      </c>
      <c r="M54" s="22">
        <v>80.883863581049994</v>
      </c>
      <c r="N54" s="22">
        <v>2.8281167889740999</v>
      </c>
      <c r="O54" s="22">
        <v>427.23801962997601</v>
      </c>
      <c r="P54" s="23">
        <f t="shared" si="5"/>
        <v>510.94800000000004</v>
      </c>
    </row>
    <row r="55" spans="1:16" s="2" customFormat="1" ht="22.5" x14ac:dyDescent="0.2">
      <c r="A55" s="19" t="s">
        <v>386</v>
      </c>
      <c r="B55" s="20" t="s">
        <v>240</v>
      </c>
      <c r="C55" s="20" t="s">
        <v>26</v>
      </c>
      <c r="D55" s="20" t="s">
        <v>198</v>
      </c>
      <c r="E55" s="20" t="s">
        <v>214</v>
      </c>
      <c r="F55" s="21" t="s">
        <v>105</v>
      </c>
      <c r="G55" s="22">
        <v>5.8</v>
      </c>
      <c r="H55" s="22">
        <v>201.87</v>
      </c>
      <c r="I55" s="22">
        <v>13.733754144000001</v>
      </c>
      <c r="J55" s="22">
        <v>0.52372533129150001</v>
      </c>
      <c r="K55" s="22">
        <v>237.07252052470901</v>
      </c>
      <c r="L55" s="22">
        <v>251.33</v>
      </c>
      <c r="M55" s="22">
        <v>79.655774035199997</v>
      </c>
      <c r="N55" s="22">
        <v>3.0376069214907</v>
      </c>
      <c r="O55" s="22">
        <v>1375.0166190433099</v>
      </c>
      <c r="P55" s="23">
        <f t="shared" si="5"/>
        <v>1457.7139999999999</v>
      </c>
    </row>
    <row r="56" spans="1:16" s="2" customFormat="1" ht="22.5" x14ac:dyDescent="0.2">
      <c r="A56" s="19" t="s">
        <v>387</v>
      </c>
      <c r="B56" s="20" t="s">
        <v>243</v>
      </c>
      <c r="C56" s="20" t="s">
        <v>26</v>
      </c>
      <c r="D56" s="20" t="s">
        <v>37</v>
      </c>
      <c r="E56" s="20" t="s">
        <v>214</v>
      </c>
      <c r="F56" s="21" t="s">
        <v>105</v>
      </c>
      <c r="G56" s="22">
        <v>50</v>
      </c>
      <c r="H56" s="22">
        <v>77.12</v>
      </c>
      <c r="I56" s="22">
        <v>13.733754144000001</v>
      </c>
      <c r="J56" s="22">
        <v>0.52372533129150001</v>
      </c>
      <c r="K56" s="22">
        <v>81.752520524708501</v>
      </c>
      <c r="L56" s="22">
        <v>96.01</v>
      </c>
      <c r="M56" s="22">
        <v>686.68770719999998</v>
      </c>
      <c r="N56" s="22">
        <v>26.186266564575</v>
      </c>
      <c r="O56" s="22">
        <v>4087.6260262354199</v>
      </c>
      <c r="P56" s="23">
        <f t="shared" si="5"/>
        <v>4800.5</v>
      </c>
    </row>
    <row r="57" spans="1:16" s="2" customFormat="1" ht="22.5" x14ac:dyDescent="0.2">
      <c r="A57" s="19" t="s">
        <v>389</v>
      </c>
      <c r="B57" s="20" t="s">
        <v>244</v>
      </c>
      <c r="C57" s="20" t="s">
        <v>26</v>
      </c>
      <c r="D57" s="20" t="s">
        <v>79</v>
      </c>
      <c r="E57" s="20" t="s">
        <v>214</v>
      </c>
      <c r="F57" s="21" t="s">
        <v>105</v>
      </c>
      <c r="G57" s="22">
        <v>50</v>
      </c>
      <c r="H57" s="22">
        <v>375.4</v>
      </c>
      <c r="I57" s="22">
        <v>14.978493255749999</v>
      </c>
      <c r="J57" s="22">
        <v>0.52372533129150001</v>
      </c>
      <c r="K57" s="22">
        <v>451.86778141295798</v>
      </c>
      <c r="L57" s="22">
        <v>467.37</v>
      </c>
      <c r="M57" s="22">
        <v>748.92466278749998</v>
      </c>
      <c r="N57" s="22">
        <v>26.186266564575</v>
      </c>
      <c r="O57" s="22">
        <v>22593.3890706479</v>
      </c>
      <c r="P57" s="23">
        <f t="shared" si="5"/>
        <v>23368.5</v>
      </c>
    </row>
    <row r="58" spans="1:16" s="2" customFormat="1" ht="22.5" x14ac:dyDescent="0.2">
      <c r="A58" s="19" t="s">
        <v>390</v>
      </c>
      <c r="B58" s="20" t="s">
        <v>245</v>
      </c>
      <c r="C58" s="20" t="s">
        <v>26</v>
      </c>
      <c r="D58" s="20" t="s">
        <v>186</v>
      </c>
      <c r="E58" s="20" t="s">
        <v>214</v>
      </c>
      <c r="F58" s="21" t="s">
        <v>105</v>
      </c>
      <c r="G58" s="22">
        <v>1</v>
      </c>
      <c r="H58" s="22">
        <v>375.4</v>
      </c>
      <c r="I58" s="22">
        <v>14.978493255749999</v>
      </c>
      <c r="J58" s="22">
        <v>0.52372533129150001</v>
      </c>
      <c r="K58" s="22">
        <v>451.86778141295798</v>
      </c>
      <c r="L58" s="22">
        <v>467.37</v>
      </c>
      <c r="M58" s="22">
        <v>14.978493255749999</v>
      </c>
      <c r="N58" s="22">
        <v>0.52372533129150001</v>
      </c>
      <c r="O58" s="22">
        <v>451.86778141295798</v>
      </c>
      <c r="P58" s="23">
        <f t="shared" si="5"/>
        <v>467.37</v>
      </c>
    </row>
    <row r="59" spans="1:16" s="2" customFormat="1" ht="11.25" x14ac:dyDescent="0.2">
      <c r="A59" s="15" t="s">
        <v>255</v>
      </c>
      <c r="B59" s="16"/>
      <c r="C59" s="16"/>
      <c r="D59" s="16" t="s">
        <v>131</v>
      </c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8">
        <f>SUM(P60:P63)</f>
        <v>20566</v>
      </c>
    </row>
    <row r="60" spans="1:16" s="2" customFormat="1" ht="22.5" x14ac:dyDescent="0.2">
      <c r="A60" s="19" t="s">
        <v>344</v>
      </c>
      <c r="B60" s="20" t="s">
        <v>271</v>
      </c>
      <c r="C60" s="20" t="s">
        <v>26</v>
      </c>
      <c r="D60" s="20" t="s">
        <v>229</v>
      </c>
      <c r="E60" s="20" t="s">
        <v>214</v>
      </c>
      <c r="F60" s="21" t="s">
        <v>43</v>
      </c>
      <c r="G60" s="22">
        <v>118</v>
      </c>
      <c r="H60" s="22">
        <v>74.569999999999993</v>
      </c>
      <c r="I60" s="22">
        <v>14.229890883475001</v>
      </c>
      <c r="J60" s="22">
        <v>0.47567218233795</v>
      </c>
      <c r="K60" s="22">
        <v>78.134436934187093</v>
      </c>
      <c r="L60" s="22">
        <v>92.84</v>
      </c>
      <c r="M60" s="22">
        <v>1679.12712425005</v>
      </c>
      <c r="N60" s="22">
        <v>56.1293175158781</v>
      </c>
      <c r="O60" s="22">
        <v>9219.8635582340703</v>
      </c>
      <c r="P60" s="23">
        <f t="shared" ref="P60:P63" si="6">L60*G60</f>
        <v>10955.12</v>
      </c>
    </row>
    <row r="61" spans="1:16" s="2" customFormat="1" ht="22.5" x14ac:dyDescent="0.2">
      <c r="A61" s="19" t="s">
        <v>345</v>
      </c>
      <c r="B61" s="20" t="s">
        <v>297</v>
      </c>
      <c r="C61" s="20" t="s">
        <v>26</v>
      </c>
      <c r="D61" s="20" t="s">
        <v>177</v>
      </c>
      <c r="E61" s="20" t="s">
        <v>214</v>
      </c>
      <c r="F61" s="21" t="s">
        <v>43</v>
      </c>
      <c r="G61" s="22">
        <v>22</v>
      </c>
      <c r="H61" s="22">
        <v>65.319999999999993</v>
      </c>
      <c r="I61" s="22">
        <v>4.0336685575000004</v>
      </c>
      <c r="J61" s="22">
        <v>0.13498075548749999</v>
      </c>
      <c r="K61" s="22">
        <v>77.151350687012496</v>
      </c>
      <c r="L61" s="22">
        <v>81.319999999999993</v>
      </c>
      <c r="M61" s="22">
        <v>88.740708264999995</v>
      </c>
      <c r="N61" s="22">
        <v>2.9695766207249998</v>
      </c>
      <c r="O61" s="22">
        <v>1697.3297151142699</v>
      </c>
      <c r="P61" s="23">
        <f t="shared" si="6"/>
        <v>1789.04</v>
      </c>
    </row>
    <row r="62" spans="1:16" s="2" customFormat="1" ht="11.25" x14ac:dyDescent="0.2">
      <c r="A62" s="19" t="s">
        <v>346</v>
      </c>
      <c r="B62" s="20" t="s">
        <v>236</v>
      </c>
      <c r="C62" s="20" t="s">
        <v>212</v>
      </c>
      <c r="D62" s="20" t="s">
        <v>184</v>
      </c>
      <c r="E62" s="20" t="s">
        <v>284</v>
      </c>
      <c r="F62" s="21" t="s">
        <v>105</v>
      </c>
      <c r="G62" s="22">
        <v>4</v>
      </c>
      <c r="H62" s="22">
        <v>302.45999999999998</v>
      </c>
      <c r="I62" s="22">
        <v>30.813749999999999</v>
      </c>
      <c r="J62" s="22">
        <v>8.1223799999999999E-2</v>
      </c>
      <c r="K62" s="22">
        <v>345.6650262</v>
      </c>
      <c r="L62" s="22">
        <v>376.56</v>
      </c>
      <c r="M62" s="22">
        <v>123.255</v>
      </c>
      <c r="N62" s="22">
        <v>0.3248952</v>
      </c>
      <c r="O62" s="22">
        <v>1382.6601048</v>
      </c>
      <c r="P62" s="23">
        <f t="shared" si="6"/>
        <v>1506.24</v>
      </c>
    </row>
    <row r="63" spans="1:16" s="2" customFormat="1" ht="22.5" x14ac:dyDescent="0.2">
      <c r="A63" s="19" t="s">
        <v>348</v>
      </c>
      <c r="B63" s="20" t="s">
        <v>158</v>
      </c>
      <c r="C63" s="20" t="s">
        <v>142</v>
      </c>
      <c r="D63" s="20" t="s">
        <v>250</v>
      </c>
      <c r="E63" s="20" t="s">
        <v>146</v>
      </c>
      <c r="F63" s="21" t="s">
        <v>105</v>
      </c>
      <c r="G63" s="22">
        <v>40</v>
      </c>
      <c r="H63" s="22">
        <v>126.82</v>
      </c>
      <c r="I63" s="22">
        <v>32.942914031999997</v>
      </c>
      <c r="J63" s="22">
        <v>1.144636806534</v>
      </c>
      <c r="K63" s="22">
        <v>123.802449161466</v>
      </c>
      <c r="L63" s="22">
        <v>157.88999999999999</v>
      </c>
      <c r="M63" s="22">
        <v>1317.71656128</v>
      </c>
      <c r="N63" s="22">
        <v>45.785472261359999</v>
      </c>
      <c r="O63" s="22">
        <v>4952.0979664586403</v>
      </c>
      <c r="P63" s="23">
        <f t="shared" si="6"/>
        <v>6315.5999999999995</v>
      </c>
    </row>
    <row r="64" spans="1:16" s="2" customFormat="1" ht="11.25" x14ac:dyDescent="0.2">
      <c r="A64" s="15" t="s">
        <v>256</v>
      </c>
      <c r="B64" s="16"/>
      <c r="C64" s="16"/>
      <c r="D64" s="16" t="s">
        <v>393</v>
      </c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8">
        <f>SUM(P65:P68)</f>
        <v>12587.860000000002</v>
      </c>
    </row>
    <row r="65" spans="1:16" s="2" customFormat="1" ht="22.5" x14ac:dyDescent="0.2">
      <c r="A65" s="19" t="s">
        <v>285</v>
      </c>
      <c r="B65" s="20" t="s">
        <v>76</v>
      </c>
      <c r="C65" s="20" t="s">
        <v>212</v>
      </c>
      <c r="D65" s="20" t="s">
        <v>347</v>
      </c>
      <c r="E65" s="20" t="s">
        <v>277</v>
      </c>
      <c r="F65" s="21" t="s">
        <v>105</v>
      </c>
      <c r="G65" s="22">
        <v>70</v>
      </c>
      <c r="H65" s="22">
        <v>71.790000000000006</v>
      </c>
      <c r="I65" s="22">
        <v>0</v>
      </c>
      <c r="J65" s="22">
        <v>0</v>
      </c>
      <c r="K65" s="22">
        <v>89.38</v>
      </c>
      <c r="L65" s="22">
        <v>89.38</v>
      </c>
      <c r="M65" s="22">
        <v>0</v>
      </c>
      <c r="N65" s="22">
        <v>0</v>
      </c>
      <c r="O65" s="22">
        <v>6256.6</v>
      </c>
      <c r="P65" s="23">
        <f t="shared" ref="P65:P68" si="7">L65*G65</f>
        <v>6256.5999999999995</v>
      </c>
    </row>
    <row r="66" spans="1:16" s="2" customFormat="1" ht="22.5" x14ac:dyDescent="0.2">
      <c r="A66" s="19" t="s">
        <v>286</v>
      </c>
      <c r="B66" s="20" t="s">
        <v>379</v>
      </c>
      <c r="C66" s="20" t="s">
        <v>212</v>
      </c>
      <c r="D66" s="20" t="s">
        <v>352</v>
      </c>
      <c r="E66" s="20" t="s">
        <v>277</v>
      </c>
      <c r="F66" s="21" t="s">
        <v>105</v>
      </c>
      <c r="G66" s="22">
        <v>39</v>
      </c>
      <c r="H66" s="22">
        <v>111.01</v>
      </c>
      <c r="I66" s="22">
        <v>40.062874999999998</v>
      </c>
      <c r="J66" s="22">
        <v>0.25592369399999998</v>
      </c>
      <c r="K66" s="22">
        <v>97.891201305999999</v>
      </c>
      <c r="L66" s="22">
        <v>138.21</v>
      </c>
      <c r="M66" s="22">
        <v>1562.452125</v>
      </c>
      <c r="N66" s="22">
        <v>9.9810240659999998</v>
      </c>
      <c r="O66" s="22">
        <v>3817.7568509339999</v>
      </c>
      <c r="P66" s="23">
        <f t="shared" si="7"/>
        <v>5390.1900000000005</v>
      </c>
    </row>
    <row r="67" spans="1:16" s="2" customFormat="1" ht="11.25" x14ac:dyDescent="0.2">
      <c r="A67" s="19" t="s">
        <v>288</v>
      </c>
      <c r="B67" s="20" t="s">
        <v>228</v>
      </c>
      <c r="C67" s="20" t="s">
        <v>142</v>
      </c>
      <c r="D67" s="20" t="s">
        <v>137</v>
      </c>
      <c r="E67" s="20" t="s">
        <v>165</v>
      </c>
      <c r="F67" s="21" t="s">
        <v>105</v>
      </c>
      <c r="G67" s="22">
        <v>39</v>
      </c>
      <c r="H67" s="22">
        <v>4.68</v>
      </c>
      <c r="I67" s="22">
        <v>2.6757898450000002</v>
      </c>
      <c r="J67" s="22">
        <v>0.10798460439</v>
      </c>
      <c r="K67" s="22">
        <v>3.04622555061</v>
      </c>
      <c r="L67" s="22">
        <v>5.83</v>
      </c>
      <c r="M67" s="22">
        <v>104.355803955</v>
      </c>
      <c r="N67" s="22">
        <v>4.2113995712100003</v>
      </c>
      <c r="O67" s="22">
        <v>118.80279647379</v>
      </c>
      <c r="P67" s="23">
        <f t="shared" si="7"/>
        <v>227.37</v>
      </c>
    </row>
    <row r="68" spans="1:16" s="2" customFormat="1" ht="11.25" x14ac:dyDescent="0.2">
      <c r="A68" s="19" t="s">
        <v>290</v>
      </c>
      <c r="B68" s="20" t="s">
        <v>382</v>
      </c>
      <c r="C68" s="20" t="s">
        <v>142</v>
      </c>
      <c r="D68" s="20" t="s">
        <v>163</v>
      </c>
      <c r="E68" s="20" t="s">
        <v>114</v>
      </c>
      <c r="F68" s="21" t="s">
        <v>105</v>
      </c>
      <c r="G68" s="22">
        <v>39</v>
      </c>
      <c r="H68" s="22">
        <v>14.7</v>
      </c>
      <c r="I68" s="22">
        <v>11.1668448075</v>
      </c>
      <c r="J68" s="22">
        <v>0.377946115365</v>
      </c>
      <c r="K68" s="22">
        <v>6.7552090771350004</v>
      </c>
      <c r="L68" s="22">
        <v>18.3</v>
      </c>
      <c r="M68" s="22">
        <v>435.50694749249999</v>
      </c>
      <c r="N68" s="22">
        <v>14.739898499235</v>
      </c>
      <c r="O68" s="22">
        <v>263.45315400826502</v>
      </c>
      <c r="P68" s="23">
        <f t="shared" si="7"/>
        <v>713.7</v>
      </c>
    </row>
    <row r="69" spans="1:16" s="2" customFormat="1" ht="11.25" x14ac:dyDescent="0.2">
      <c r="A69" s="15" t="s">
        <v>258</v>
      </c>
      <c r="B69" s="16"/>
      <c r="C69" s="16"/>
      <c r="D69" s="16" t="s">
        <v>377</v>
      </c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8">
        <f>SUM(P70:P85)</f>
        <v>9378.8420000000006</v>
      </c>
    </row>
    <row r="70" spans="1:16" s="2" customFormat="1" ht="11.25" x14ac:dyDescent="0.2">
      <c r="A70" s="19" t="s">
        <v>203</v>
      </c>
      <c r="B70" s="20" t="s">
        <v>95</v>
      </c>
      <c r="C70" s="20" t="s">
        <v>71</v>
      </c>
      <c r="D70" s="20" t="s">
        <v>172</v>
      </c>
      <c r="E70" s="20" t="s">
        <v>71</v>
      </c>
      <c r="F70" s="21" t="s">
        <v>176</v>
      </c>
      <c r="G70" s="22">
        <v>2</v>
      </c>
      <c r="H70" s="22">
        <v>490.29</v>
      </c>
      <c r="I70" s="22">
        <v>68.948099999999997</v>
      </c>
      <c r="J70" s="22">
        <v>0</v>
      </c>
      <c r="K70" s="22">
        <v>541.46190000000001</v>
      </c>
      <c r="L70" s="22">
        <v>610.41</v>
      </c>
      <c r="M70" s="22">
        <v>137.89619999999999</v>
      </c>
      <c r="N70" s="22">
        <v>0</v>
      </c>
      <c r="O70" s="22">
        <v>1082.9238</v>
      </c>
      <c r="P70" s="23">
        <f t="shared" ref="P70:P85" si="8">L70*G70</f>
        <v>1220.82</v>
      </c>
    </row>
    <row r="71" spans="1:16" s="2" customFormat="1" ht="33.75" x14ac:dyDescent="0.2">
      <c r="A71" s="19" t="s">
        <v>204</v>
      </c>
      <c r="B71" s="20" t="s">
        <v>295</v>
      </c>
      <c r="C71" s="20" t="s">
        <v>26</v>
      </c>
      <c r="D71" s="20" t="s">
        <v>133</v>
      </c>
      <c r="E71" s="20" t="s">
        <v>364</v>
      </c>
      <c r="F71" s="21" t="s">
        <v>66</v>
      </c>
      <c r="G71" s="22">
        <v>1</v>
      </c>
      <c r="H71" s="22">
        <v>349.4</v>
      </c>
      <c r="I71" s="22">
        <v>49.437552642500002</v>
      </c>
      <c r="J71" s="22">
        <v>1.6197690658499999</v>
      </c>
      <c r="K71" s="22">
        <v>383.94267829165</v>
      </c>
      <c r="L71" s="22">
        <v>435</v>
      </c>
      <c r="M71" s="22">
        <v>49.437552642500002</v>
      </c>
      <c r="N71" s="22">
        <v>1.6197690658499999</v>
      </c>
      <c r="O71" s="22">
        <v>383.94267829165</v>
      </c>
      <c r="P71" s="23">
        <f t="shared" si="8"/>
        <v>435</v>
      </c>
    </row>
    <row r="72" spans="1:16" s="2" customFormat="1" ht="22.5" x14ac:dyDescent="0.2">
      <c r="A72" s="19" t="s">
        <v>205</v>
      </c>
      <c r="B72" s="20" t="s">
        <v>296</v>
      </c>
      <c r="C72" s="20" t="s">
        <v>26</v>
      </c>
      <c r="D72" s="20" t="s">
        <v>173</v>
      </c>
      <c r="E72" s="20" t="s">
        <v>388</v>
      </c>
      <c r="F72" s="21" t="s">
        <v>176</v>
      </c>
      <c r="G72" s="22">
        <v>1</v>
      </c>
      <c r="H72" s="22">
        <v>601.11</v>
      </c>
      <c r="I72" s="22">
        <v>22.871714685474998</v>
      </c>
      <c r="J72" s="22">
        <v>0.74023446309344998</v>
      </c>
      <c r="K72" s="22">
        <v>724.76805085143201</v>
      </c>
      <c r="L72" s="22">
        <v>748.38</v>
      </c>
      <c r="M72" s="22">
        <v>22.871714685474998</v>
      </c>
      <c r="N72" s="22">
        <v>0.74023446309344998</v>
      </c>
      <c r="O72" s="22">
        <v>724.76805085143201</v>
      </c>
      <c r="P72" s="23">
        <f t="shared" si="8"/>
        <v>748.38</v>
      </c>
    </row>
    <row r="73" spans="1:16" s="2" customFormat="1" ht="22.5" x14ac:dyDescent="0.2">
      <c r="A73" s="19" t="s">
        <v>206</v>
      </c>
      <c r="B73" s="20" t="s">
        <v>298</v>
      </c>
      <c r="C73" s="20" t="s">
        <v>26</v>
      </c>
      <c r="D73" s="20" t="s">
        <v>116</v>
      </c>
      <c r="E73" s="20" t="s">
        <v>2</v>
      </c>
      <c r="F73" s="21" t="s">
        <v>354</v>
      </c>
      <c r="G73" s="22">
        <v>1</v>
      </c>
      <c r="H73" s="22">
        <v>599.64</v>
      </c>
      <c r="I73" s="22">
        <v>138.407147399</v>
      </c>
      <c r="J73" s="22">
        <v>4.5353533843799996</v>
      </c>
      <c r="K73" s="22">
        <v>603.60749921662</v>
      </c>
      <c r="L73" s="22">
        <v>746.55</v>
      </c>
      <c r="M73" s="22">
        <v>138.407147399</v>
      </c>
      <c r="N73" s="22">
        <v>4.5353533843799996</v>
      </c>
      <c r="O73" s="22">
        <v>603.60749921662</v>
      </c>
      <c r="P73" s="23">
        <f t="shared" si="8"/>
        <v>746.55</v>
      </c>
    </row>
    <row r="74" spans="1:16" s="2" customFormat="1" ht="33.75" x14ac:dyDescent="0.2">
      <c r="A74" s="19" t="s">
        <v>207</v>
      </c>
      <c r="B74" s="20" t="s">
        <v>82</v>
      </c>
      <c r="C74" s="20" t="s">
        <v>142</v>
      </c>
      <c r="D74" s="20" t="s">
        <v>338</v>
      </c>
      <c r="E74" s="20" t="s">
        <v>305</v>
      </c>
      <c r="F74" s="21" t="s">
        <v>176</v>
      </c>
      <c r="G74" s="22">
        <v>1</v>
      </c>
      <c r="H74" s="22">
        <v>65.31</v>
      </c>
      <c r="I74" s="22">
        <v>12.475870714499999</v>
      </c>
      <c r="J74" s="22">
        <v>0.40494226646249998</v>
      </c>
      <c r="K74" s="22">
        <v>68.429187019037499</v>
      </c>
      <c r="L74" s="22">
        <v>81.31</v>
      </c>
      <c r="M74" s="22">
        <v>12.475870714499999</v>
      </c>
      <c r="N74" s="22">
        <v>0.40494226646249998</v>
      </c>
      <c r="O74" s="22">
        <v>68.429187019037499</v>
      </c>
      <c r="P74" s="23">
        <f t="shared" si="8"/>
        <v>81.31</v>
      </c>
    </row>
    <row r="75" spans="1:16" s="2" customFormat="1" ht="22.5" x14ac:dyDescent="0.2">
      <c r="A75" s="19" t="s">
        <v>207</v>
      </c>
      <c r="B75" s="20" t="s">
        <v>279</v>
      </c>
      <c r="C75" s="20" t="s">
        <v>212</v>
      </c>
      <c r="D75" s="20" t="s">
        <v>358</v>
      </c>
      <c r="E75" s="20" t="s">
        <v>129</v>
      </c>
      <c r="F75" s="21" t="s">
        <v>162</v>
      </c>
      <c r="G75" s="22">
        <v>2</v>
      </c>
      <c r="H75" s="22">
        <v>407.82</v>
      </c>
      <c r="I75" s="22">
        <v>9.1382999999999992</v>
      </c>
      <c r="J75" s="22">
        <v>1.4174325E-2</v>
      </c>
      <c r="K75" s="22">
        <v>498.58752567499999</v>
      </c>
      <c r="L75" s="22">
        <v>507.74</v>
      </c>
      <c r="M75" s="22">
        <v>18.276599999999998</v>
      </c>
      <c r="N75" s="22">
        <v>2.834865E-2</v>
      </c>
      <c r="O75" s="22">
        <v>997.17505134999999</v>
      </c>
      <c r="P75" s="23">
        <f t="shared" si="8"/>
        <v>1015.48</v>
      </c>
    </row>
    <row r="76" spans="1:16" s="2" customFormat="1" ht="22.5" x14ac:dyDescent="0.2">
      <c r="A76" s="19" t="s">
        <v>208</v>
      </c>
      <c r="B76" s="20" t="s">
        <v>306</v>
      </c>
      <c r="C76" s="20" t="s">
        <v>26</v>
      </c>
      <c r="D76" s="20" t="s">
        <v>287</v>
      </c>
      <c r="E76" s="20" t="s">
        <v>2</v>
      </c>
      <c r="F76" s="21" t="s">
        <v>354</v>
      </c>
      <c r="G76" s="22">
        <v>2</v>
      </c>
      <c r="H76" s="22">
        <v>552.28</v>
      </c>
      <c r="I76" s="22">
        <v>3.4487600662500002</v>
      </c>
      <c r="J76" s="22">
        <v>0.10798460439</v>
      </c>
      <c r="K76" s="22">
        <v>684.03325532936003</v>
      </c>
      <c r="L76" s="22">
        <v>687.59</v>
      </c>
      <c r="M76" s="22">
        <v>6.8975201325000004</v>
      </c>
      <c r="N76" s="22">
        <v>0.21596920878</v>
      </c>
      <c r="O76" s="22">
        <v>1368.0665106587201</v>
      </c>
      <c r="P76" s="23">
        <f t="shared" si="8"/>
        <v>1375.18</v>
      </c>
    </row>
    <row r="77" spans="1:16" s="2" customFormat="1" ht="22.5" x14ac:dyDescent="0.2">
      <c r="A77" s="19" t="s">
        <v>210</v>
      </c>
      <c r="B77" s="20" t="s">
        <v>307</v>
      </c>
      <c r="C77" s="20" t="s">
        <v>26</v>
      </c>
      <c r="D77" s="20" t="s">
        <v>179</v>
      </c>
      <c r="E77" s="20" t="s">
        <v>2</v>
      </c>
      <c r="F77" s="21" t="s">
        <v>354</v>
      </c>
      <c r="G77" s="22">
        <v>1</v>
      </c>
      <c r="H77" s="22">
        <v>303.82</v>
      </c>
      <c r="I77" s="22">
        <v>3.4487600662500002</v>
      </c>
      <c r="J77" s="22">
        <v>0.10798460439</v>
      </c>
      <c r="K77" s="22">
        <v>374.70325532935999</v>
      </c>
      <c r="L77" s="22">
        <v>378.26</v>
      </c>
      <c r="M77" s="22">
        <v>3.4487600662500002</v>
      </c>
      <c r="N77" s="22">
        <v>0.10798460439</v>
      </c>
      <c r="O77" s="22">
        <v>374.70325532935999</v>
      </c>
      <c r="P77" s="23">
        <f t="shared" si="8"/>
        <v>378.26</v>
      </c>
    </row>
    <row r="78" spans="1:16" s="2" customFormat="1" ht="22.5" x14ac:dyDescent="0.2">
      <c r="A78" s="19" t="s">
        <v>211</v>
      </c>
      <c r="B78" s="20" t="s">
        <v>309</v>
      </c>
      <c r="C78" s="20" t="s">
        <v>26</v>
      </c>
      <c r="D78" s="20" t="s">
        <v>321</v>
      </c>
      <c r="E78" s="20" t="s">
        <v>2</v>
      </c>
      <c r="F78" s="21" t="s">
        <v>354</v>
      </c>
      <c r="G78" s="22">
        <v>1</v>
      </c>
      <c r="H78" s="22">
        <v>545.84</v>
      </c>
      <c r="I78" s="22">
        <v>16.7340532485</v>
      </c>
      <c r="J78" s="22">
        <v>0.55612071260850005</v>
      </c>
      <c r="K78" s="22">
        <v>662.279826038892</v>
      </c>
      <c r="L78" s="22">
        <v>679.57</v>
      </c>
      <c r="M78" s="22">
        <v>16.7340532485</v>
      </c>
      <c r="N78" s="22">
        <v>0.55612071260850005</v>
      </c>
      <c r="O78" s="22">
        <v>662.279826038892</v>
      </c>
      <c r="P78" s="23">
        <f t="shared" si="8"/>
        <v>679.57</v>
      </c>
    </row>
    <row r="79" spans="1:16" s="2" customFormat="1" ht="22.5" x14ac:dyDescent="0.2">
      <c r="A79" s="19" t="s">
        <v>412</v>
      </c>
      <c r="B79" s="20" t="s">
        <v>311</v>
      </c>
      <c r="C79" s="20" t="s">
        <v>26</v>
      </c>
      <c r="D79" s="20" t="s">
        <v>44</v>
      </c>
      <c r="E79" s="20" t="s">
        <v>2</v>
      </c>
      <c r="F79" s="21" t="s">
        <v>354</v>
      </c>
      <c r="G79" s="22">
        <v>1</v>
      </c>
      <c r="H79" s="22">
        <v>177.4</v>
      </c>
      <c r="I79" s="22">
        <v>9.2743753499999997</v>
      </c>
      <c r="J79" s="22">
        <v>0.26996151097499999</v>
      </c>
      <c r="K79" s="22">
        <v>211.31566313902499</v>
      </c>
      <c r="L79" s="22">
        <v>220.86</v>
      </c>
      <c r="M79" s="22">
        <v>9.2743753499999997</v>
      </c>
      <c r="N79" s="22">
        <v>0.26996151097499999</v>
      </c>
      <c r="O79" s="22">
        <v>211.31566313902499</v>
      </c>
      <c r="P79" s="23">
        <f t="shared" si="8"/>
        <v>220.86</v>
      </c>
    </row>
    <row r="80" spans="1:16" s="2" customFormat="1" ht="22.5" x14ac:dyDescent="0.2">
      <c r="A80" s="19" t="s">
        <v>412</v>
      </c>
      <c r="B80" s="20" t="s">
        <v>85</v>
      </c>
      <c r="C80" s="20" t="s">
        <v>142</v>
      </c>
      <c r="D80" s="20" t="s">
        <v>167</v>
      </c>
      <c r="E80" s="20" t="s">
        <v>388</v>
      </c>
      <c r="F80" s="21" t="s">
        <v>176</v>
      </c>
      <c r="G80" s="22">
        <v>2</v>
      </c>
      <c r="H80" s="22">
        <v>29.55</v>
      </c>
      <c r="I80" s="22">
        <v>3.3235824691375</v>
      </c>
      <c r="J80" s="22">
        <v>9.9777774456360005E-2</v>
      </c>
      <c r="K80" s="22">
        <v>33.366639756406101</v>
      </c>
      <c r="L80" s="22">
        <v>36.79</v>
      </c>
      <c r="M80" s="22">
        <v>6.647164938275</v>
      </c>
      <c r="N80" s="22">
        <v>0.19955554891272001</v>
      </c>
      <c r="O80" s="22">
        <v>66.733279512812302</v>
      </c>
      <c r="P80" s="23">
        <f t="shared" si="8"/>
        <v>73.58</v>
      </c>
    </row>
    <row r="81" spans="1:16" s="2" customFormat="1" ht="22.5" x14ac:dyDescent="0.2">
      <c r="A81" s="19" t="s">
        <v>413</v>
      </c>
      <c r="B81" s="20" t="s">
        <v>200</v>
      </c>
      <c r="C81" s="20" t="s">
        <v>26</v>
      </c>
      <c r="D81" s="20" t="s">
        <v>226</v>
      </c>
      <c r="E81" s="20" t="s">
        <v>299</v>
      </c>
      <c r="F81" s="21" t="s">
        <v>147</v>
      </c>
      <c r="G81" s="22">
        <v>3</v>
      </c>
      <c r="H81" s="22">
        <v>193.77</v>
      </c>
      <c r="I81" s="22">
        <v>29.840770115000002</v>
      </c>
      <c r="J81" s="22">
        <v>201.10154604389999</v>
      </c>
      <c r="K81" s="22">
        <v>10.2976838411</v>
      </c>
      <c r="L81" s="22">
        <v>241.24</v>
      </c>
      <c r="M81" s="22">
        <v>89.522310344999994</v>
      </c>
      <c r="N81" s="22">
        <v>603.30463813170002</v>
      </c>
      <c r="O81" s="22">
        <v>30.893051523300102</v>
      </c>
      <c r="P81" s="23">
        <f t="shared" si="8"/>
        <v>723.72</v>
      </c>
    </row>
    <row r="82" spans="1:16" s="2" customFormat="1" ht="33.75" x14ac:dyDescent="0.2">
      <c r="A82" s="19" t="s">
        <v>413</v>
      </c>
      <c r="B82" s="20" t="s">
        <v>54</v>
      </c>
      <c r="C82" s="20" t="s">
        <v>212</v>
      </c>
      <c r="D82" s="20" t="s">
        <v>145</v>
      </c>
      <c r="E82" s="20" t="s">
        <v>328</v>
      </c>
      <c r="F82" s="21" t="s">
        <v>162</v>
      </c>
      <c r="G82" s="22">
        <v>3</v>
      </c>
      <c r="H82" s="22">
        <v>47.97</v>
      </c>
      <c r="I82" s="22">
        <v>20.417877499999999</v>
      </c>
      <c r="J82" s="22">
        <v>5.2795469999999997E-2</v>
      </c>
      <c r="K82" s="22">
        <v>39.249327030000003</v>
      </c>
      <c r="L82" s="22">
        <v>59.72</v>
      </c>
      <c r="M82" s="22">
        <v>61.253632500000002</v>
      </c>
      <c r="N82" s="22">
        <v>0.15838641000000001</v>
      </c>
      <c r="O82" s="22">
        <v>117.74798109</v>
      </c>
      <c r="P82" s="23">
        <f t="shared" si="8"/>
        <v>179.16</v>
      </c>
    </row>
    <row r="83" spans="1:16" s="2" customFormat="1" ht="22.5" x14ac:dyDescent="0.2">
      <c r="A83" s="19" t="s">
        <v>415</v>
      </c>
      <c r="B83" s="20" t="s">
        <v>326</v>
      </c>
      <c r="C83" s="20" t="s">
        <v>212</v>
      </c>
      <c r="D83" s="20" t="s">
        <v>414</v>
      </c>
      <c r="E83" s="20" t="s">
        <v>332</v>
      </c>
      <c r="F83" s="21" t="s">
        <v>162</v>
      </c>
      <c r="G83" s="22">
        <v>3</v>
      </c>
      <c r="H83" s="22">
        <v>20.84</v>
      </c>
      <c r="I83" s="22">
        <v>15.710675</v>
      </c>
      <c r="J83" s="22">
        <v>4.0611899999999999E-2</v>
      </c>
      <c r="K83" s="22">
        <v>10.198713100000001</v>
      </c>
      <c r="L83" s="22">
        <v>25.95</v>
      </c>
      <c r="M83" s="22">
        <v>47.132024999999999</v>
      </c>
      <c r="N83" s="22">
        <v>0.12183570000000001</v>
      </c>
      <c r="O83" s="22">
        <v>30.596139300000001</v>
      </c>
      <c r="P83" s="23">
        <f t="shared" si="8"/>
        <v>77.849999999999994</v>
      </c>
    </row>
    <row r="84" spans="1:16" s="2" customFormat="1" ht="22.5" x14ac:dyDescent="0.2">
      <c r="A84" s="19" t="s">
        <v>416</v>
      </c>
      <c r="B84" s="20" t="s">
        <v>303</v>
      </c>
      <c r="C84" s="20" t="s">
        <v>212</v>
      </c>
      <c r="D84" s="20" t="s">
        <v>139</v>
      </c>
      <c r="E84" s="20" t="s">
        <v>129</v>
      </c>
      <c r="F84" s="21" t="s">
        <v>162</v>
      </c>
      <c r="G84" s="22">
        <v>1</v>
      </c>
      <c r="H84" s="22">
        <v>271.14</v>
      </c>
      <c r="I84" s="22">
        <v>94.234049999999996</v>
      </c>
      <c r="J84" s="22">
        <v>0.24367140000000001</v>
      </c>
      <c r="K84" s="22">
        <v>243.09227859999999</v>
      </c>
      <c r="L84" s="22">
        <v>337.57</v>
      </c>
      <c r="M84" s="22">
        <v>94.234049999999996</v>
      </c>
      <c r="N84" s="22">
        <v>0.24367140000000001</v>
      </c>
      <c r="O84" s="22">
        <v>243.09227859999999</v>
      </c>
      <c r="P84" s="23">
        <f t="shared" si="8"/>
        <v>337.57</v>
      </c>
    </row>
    <row r="85" spans="1:16" s="2" customFormat="1" ht="11.25" x14ac:dyDescent="0.2">
      <c r="A85" s="36" t="s">
        <v>417</v>
      </c>
      <c r="B85" s="37" t="s">
        <v>221</v>
      </c>
      <c r="C85" s="37" t="s">
        <v>182</v>
      </c>
      <c r="D85" s="37" t="s">
        <v>420</v>
      </c>
      <c r="E85" s="37" t="s">
        <v>182</v>
      </c>
      <c r="F85" s="38" t="s">
        <v>105</v>
      </c>
      <c r="G85" s="39">
        <v>3.4</v>
      </c>
      <c r="H85" s="39">
        <v>256.45</v>
      </c>
      <c r="I85" s="39">
        <v>192.17902900000001</v>
      </c>
      <c r="J85" s="39">
        <v>0</v>
      </c>
      <c r="K85" s="39">
        <v>127.100971</v>
      </c>
      <c r="L85" s="39">
        <v>319.27999999999997</v>
      </c>
      <c r="M85" s="39">
        <v>653.40869859999998</v>
      </c>
      <c r="N85" s="39">
        <v>0</v>
      </c>
      <c r="O85" s="39">
        <v>432.14130139999997</v>
      </c>
      <c r="P85" s="23">
        <f t="shared" si="8"/>
        <v>1085.5519999999999</v>
      </c>
    </row>
    <row r="86" spans="1:16" s="2" customFormat="1" ht="22.5" x14ac:dyDescent="0.2">
      <c r="A86" s="40" t="s">
        <v>20</v>
      </c>
      <c r="B86" s="40"/>
      <c r="C86" s="40"/>
      <c r="D86" s="40" t="s">
        <v>185</v>
      </c>
      <c r="E86" s="40"/>
      <c r="F86" s="40"/>
      <c r="G86" s="41"/>
      <c r="H86" s="41"/>
      <c r="I86" s="41"/>
      <c r="J86" s="41"/>
      <c r="K86" s="41"/>
      <c r="L86" s="41"/>
      <c r="M86" s="41"/>
      <c r="N86" s="41"/>
      <c r="O86" s="41"/>
      <c r="P86" s="41">
        <f>SUM(P87+P93+P99)</f>
        <v>42366.67</v>
      </c>
    </row>
    <row r="87" spans="1:16" s="2" customFormat="1" ht="11.25" x14ac:dyDescent="0.2">
      <c r="A87" s="28" t="s">
        <v>192</v>
      </c>
      <c r="B87" s="29"/>
      <c r="C87" s="29"/>
      <c r="D87" s="29" t="s">
        <v>92</v>
      </c>
      <c r="E87" s="29"/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31">
        <f>SUM(P88:P92)</f>
        <v>10889.289999999999</v>
      </c>
    </row>
    <row r="88" spans="1:16" s="2" customFormat="1" ht="33.75" x14ac:dyDescent="0.2">
      <c r="A88" s="19" t="s">
        <v>150</v>
      </c>
      <c r="B88" s="20" t="s">
        <v>246</v>
      </c>
      <c r="C88" s="20" t="s">
        <v>26</v>
      </c>
      <c r="D88" s="20" t="s">
        <v>378</v>
      </c>
      <c r="E88" s="20" t="s">
        <v>305</v>
      </c>
      <c r="F88" s="21" t="s">
        <v>354</v>
      </c>
      <c r="G88" s="22">
        <v>10</v>
      </c>
      <c r="H88" s="22">
        <v>414.11</v>
      </c>
      <c r="I88" s="22">
        <v>47.67810931044</v>
      </c>
      <c r="J88" s="22">
        <v>1.5636170715672</v>
      </c>
      <c r="K88" s="22">
        <v>466.32827361799298</v>
      </c>
      <c r="L88" s="22">
        <v>515.57000000000005</v>
      </c>
      <c r="M88" s="22">
        <v>476.78109310439999</v>
      </c>
      <c r="N88" s="22">
        <v>15.636170715672</v>
      </c>
      <c r="O88" s="22">
        <v>4663.28273617993</v>
      </c>
      <c r="P88" s="23">
        <f t="shared" ref="P88:P92" si="9">L88*G88</f>
        <v>5155.7000000000007</v>
      </c>
    </row>
    <row r="89" spans="1:16" s="2" customFormat="1" ht="33.75" x14ac:dyDescent="0.2">
      <c r="A89" s="19" t="s">
        <v>151</v>
      </c>
      <c r="B89" s="20" t="s">
        <v>259</v>
      </c>
      <c r="C89" s="20" t="s">
        <v>26</v>
      </c>
      <c r="D89" s="20" t="s">
        <v>149</v>
      </c>
      <c r="E89" s="20" t="s">
        <v>305</v>
      </c>
      <c r="F89" s="21" t="s">
        <v>354</v>
      </c>
      <c r="G89" s="22">
        <v>4</v>
      </c>
      <c r="H89" s="22">
        <v>262.45</v>
      </c>
      <c r="I89" s="22">
        <v>47.67810931044</v>
      </c>
      <c r="J89" s="22">
        <v>1.5636170715672</v>
      </c>
      <c r="K89" s="22">
        <v>277.50827361799298</v>
      </c>
      <c r="L89" s="22">
        <v>326.75</v>
      </c>
      <c r="M89" s="22">
        <v>190.71243724176</v>
      </c>
      <c r="N89" s="22">
        <v>6.2544682862687999</v>
      </c>
      <c r="O89" s="22">
        <v>1110.0330944719699</v>
      </c>
      <c r="P89" s="23">
        <f t="shared" si="9"/>
        <v>1307</v>
      </c>
    </row>
    <row r="90" spans="1:16" s="2" customFormat="1" ht="33.75" x14ac:dyDescent="0.2">
      <c r="A90" s="19" t="s">
        <v>152</v>
      </c>
      <c r="B90" s="20" t="s">
        <v>272</v>
      </c>
      <c r="C90" s="20" t="s">
        <v>26</v>
      </c>
      <c r="D90" s="20" t="s">
        <v>313</v>
      </c>
      <c r="E90" s="20" t="s">
        <v>305</v>
      </c>
      <c r="F90" s="21" t="s">
        <v>354</v>
      </c>
      <c r="G90" s="22">
        <v>2</v>
      </c>
      <c r="H90" s="22">
        <v>385.5</v>
      </c>
      <c r="I90" s="22">
        <v>42.2288811584</v>
      </c>
      <c r="J90" s="22">
        <v>1.3822029361920001</v>
      </c>
      <c r="K90" s="22">
        <v>436.33891590540799</v>
      </c>
      <c r="L90" s="22">
        <v>479.95</v>
      </c>
      <c r="M90" s="22">
        <v>84.4577623168</v>
      </c>
      <c r="N90" s="22">
        <v>2.7644058723840002</v>
      </c>
      <c r="O90" s="22">
        <v>872.67783181081597</v>
      </c>
      <c r="P90" s="23">
        <f t="shared" si="9"/>
        <v>959.9</v>
      </c>
    </row>
    <row r="91" spans="1:16" s="2" customFormat="1" ht="33.75" x14ac:dyDescent="0.2">
      <c r="A91" s="19" t="s">
        <v>153</v>
      </c>
      <c r="B91" s="20" t="s">
        <v>260</v>
      </c>
      <c r="C91" s="20" t="s">
        <v>26</v>
      </c>
      <c r="D91" s="20" t="s">
        <v>193</v>
      </c>
      <c r="E91" s="20" t="s">
        <v>305</v>
      </c>
      <c r="F91" s="21" t="s">
        <v>354</v>
      </c>
      <c r="G91" s="22">
        <v>4</v>
      </c>
      <c r="H91" s="22">
        <v>431.7</v>
      </c>
      <c r="I91" s="22">
        <v>47.67810931044</v>
      </c>
      <c r="J91" s="22">
        <v>1.5636170715672</v>
      </c>
      <c r="K91" s="22">
        <v>488.22827361799301</v>
      </c>
      <c r="L91" s="22">
        <v>537.47</v>
      </c>
      <c r="M91" s="22">
        <v>190.71243724176</v>
      </c>
      <c r="N91" s="22">
        <v>6.2544682862687999</v>
      </c>
      <c r="O91" s="22">
        <v>1952.91309447197</v>
      </c>
      <c r="P91" s="23">
        <f t="shared" si="9"/>
        <v>2149.88</v>
      </c>
    </row>
    <row r="92" spans="1:16" s="2" customFormat="1" ht="33.75" x14ac:dyDescent="0.2">
      <c r="A92" s="19" t="s">
        <v>155</v>
      </c>
      <c r="B92" s="20" t="s">
        <v>315</v>
      </c>
      <c r="C92" s="20" t="s">
        <v>26</v>
      </c>
      <c r="D92" s="20" t="s">
        <v>181</v>
      </c>
      <c r="E92" s="20" t="s">
        <v>305</v>
      </c>
      <c r="F92" s="21" t="s">
        <v>354</v>
      </c>
      <c r="G92" s="22">
        <v>11</v>
      </c>
      <c r="H92" s="22">
        <v>96.15</v>
      </c>
      <c r="I92" s="22">
        <v>30.043681239024998</v>
      </c>
      <c r="J92" s="22">
        <v>0.97726066972949999</v>
      </c>
      <c r="K92" s="22">
        <v>88.689058091245499</v>
      </c>
      <c r="L92" s="22">
        <v>119.71</v>
      </c>
      <c r="M92" s="22">
        <v>330.48049362927497</v>
      </c>
      <c r="N92" s="22">
        <v>10.7498673670245</v>
      </c>
      <c r="O92" s="22">
        <v>975.579639003701</v>
      </c>
      <c r="P92" s="23">
        <f t="shared" si="9"/>
        <v>1316.81</v>
      </c>
    </row>
    <row r="93" spans="1:16" s="2" customFormat="1" ht="11.25" x14ac:dyDescent="0.2">
      <c r="A93" s="15" t="s">
        <v>194</v>
      </c>
      <c r="B93" s="16"/>
      <c r="C93" s="16"/>
      <c r="D93" s="16" t="s">
        <v>189</v>
      </c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8">
        <f>SUM(P94:P98)</f>
        <v>6634.1</v>
      </c>
    </row>
    <row r="94" spans="1:16" s="2" customFormat="1" ht="33.75" x14ac:dyDescent="0.2">
      <c r="A94" s="19" t="s">
        <v>96</v>
      </c>
      <c r="B94" s="20" t="s">
        <v>289</v>
      </c>
      <c r="C94" s="20" t="s">
        <v>26</v>
      </c>
      <c r="D94" s="20" t="s">
        <v>323</v>
      </c>
      <c r="E94" s="20" t="s">
        <v>2</v>
      </c>
      <c r="F94" s="21" t="s">
        <v>354</v>
      </c>
      <c r="G94" s="22">
        <v>8</v>
      </c>
      <c r="H94" s="22">
        <v>129.97999999999999</v>
      </c>
      <c r="I94" s="22">
        <v>66.4147700587814</v>
      </c>
      <c r="J94" s="22">
        <v>2.0956269817074999</v>
      </c>
      <c r="K94" s="22">
        <v>93.319602959511101</v>
      </c>
      <c r="L94" s="22">
        <v>161.83000000000001</v>
      </c>
      <c r="M94" s="22">
        <v>531.31816047025097</v>
      </c>
      <c r="N94" s="22">
        <v>16.76501585366</v>
      </c>
      <c r="O94" s="22">
        <v>746.55682367608904</v>
      </c>
      <c r="P94" s="23">
        <f t="shared" ref="P94:P98" si="10">L94*G94</f>
        <v>1294.6400000000001</v>
      </c>
    </row>
    <row r="95" spans="1:16" s="2" customFormat="1" ht="33.75" x14ac:dyDescent="0.2">
      <c r="A95" s="19" t="s">
        <v>97</v>
      </c>
      <c r="B95" s="20" t="s">
        <v>291</v>
      </c>
      <c r="C95" s="20" t="s">
        <v>26</v>
      </c>
      <c r="D95" s="20" t="s">
        <v>366</v>
      </c>
      <c r="E95" s="20" t="s">
        <v>2</v>
      </c>
      <c r="F95" s="21" t="s">
        <v>354</v>
      </c>
      <c r="G95" s="22">
        <v>1</v>
      </c>
      <c r="H95" s="22">
        <v>145</v>
      </c>
      <c r="I95" s="22">
        <v>66.4147700587814</v>
      </c>
      <c r="J95" s="22">
        <v>2.0956269817074999</v>
      </c>
      <c r="K95" s="22">
        <v>112.019602959511</v>
      </c>
      <c r="L95" s="22">
        <v>180.53</v>
      </c>
      <c r="M95" s="22">
        <v>66.4147700587814</v>
      </c>
      <c r="N95" s="22">
        <v>2.0956269817074999</v>
      </c>
      <c r="O95" s="22">
        <v>112.019602959511</v>
      </c>
      <c r="P95" s="23">
        <f t="shared" si="10"/>
        <v>180.53</v>
      </c>
    </row>
    <row r="96" spans="1:16" s="2" customFormat="1" ht="33.75" x14ac:dyDescent="0.2">
      <c r="A96" s="19" t="s">
        <v>99</v>
      </c>
      <c r="B96" s="20" t="s">
        <v>292</v>
      </c>
      <c r="C96" s="20" t="s">
        <v>26</v>
      </c>
      <c r="D96" s="20" t="s">
        <v>304</v>
      </c>
      <c r="E96" s="20" t="s">
        <v>2</v>
      </c>
      <c r="F96" s="21" t="s">
        <v>354</v>
      </c>
      <c r="G96" s="22">
        <v>9</v>
      </c>
      <c r="H96" s="22">
        <v>159.08000000000001</v>
      </c>
      <c r="I96" s="22">
        <v>66.4147700587814</v>
      </c>
      <c r="J96" s="22">
        <v>2.0956269817074999</v>
      </c>
      <c r="K96" s="22">
        <v>129.539602959511</v>
      </c>
      <c r="L96" s="22">
        <v>198.05</v>
      </c>
      <c r="M96" s="22">
        <v>597.73293052903296</v>
      </c>
      <c r="N96" s="22">
        <v>18.8606428353675</v>
      </c>
      <c r="O96" s="22">
        <v>1165.8564266356</v>
      </c>
      <c r="P96" s="23">
        <f t="shared" si="10"/>
        <v>1782.45</v>
      </c>
    </row>
    <row r="97" spans="1:16" s="2" customFormat="1" ht="33.75" x14ac:dyDescent="0.2">
      <c r="A97" s="19" t="s">
        <v>100</v>
      </c>
      <c r="B97" s="20" t="s">
        <v>294</v>
      </c>
      <c r="C97" s="20" t="s">
        <v>26</v>
      </c>
      <c r="D97" s="20" t="s">
        <v>248</v>
      </c>
      <c r="E97" s="20" t="s">
        <v>2</v>
      </c>
      <c r="F97" s="21" t="s">
        <v>354</v>
      </c>
      <c r="G97" s="22">
        <v>9</v>
      </c>
      <c r="H97" s="22">
        <v>138.02000000000001</v>
      </c>
      <c r="I97" s="22">
        <v>66.4147700587814</v>
      </c>
      <c r="J97" s="22">
        <v>2.0956269817074999</v>
      </c>
      <c r="K97" s="22">
        <v>103.319602959511</v>
      </c>
      <c r="L97" s="22">
        <v>171.83</v>
      </c>
      <c r="M97" s="22">
        <v>597.73293052903296</v>
      </c>
      <c r="N97" s="22">
        <v>18.8606428353675</v>
      </c>
      <c r="O97" s="22">
        <v>929.87642663559996</v>
      </c>
      <c r="P97" s="23">
        <f t="shared" si="10"/>
        <v>1546.47</v>
      </c>
    </row>
    <row r="98" spans="1:16" s="2" customFormat="1" ht="33.75" x14ac:dyDescent="0.2">
      <c r="A98" s="19" t="s">
        <v>102</v>
      </c>
      <c r="B98" s="20" t="s">
        <v>317</v>
      </c>
      <c r="C98" s="20" t="s">
        <v>26</v>
      </c>
      <c r="D98" s="20" t="s">
        <v>94</v>
      </c>
      <c r="E98" s="20" t="s">
        <v>2</v>
      </c>
      <c r="F98" s="21" t="s">
        <v>354</v>
      </c>
      <c r="G98" s="22">
        <v>7</v>
      </c>
      <c r="H98" s="22">
        <v>209.98</v>
      </c>
      <c r="I98" s="22">
        <v>66.4147700587814</v>
      </c>
      <c r="J98" s="22">
        <v>2.0956269817074999</v>
      </c>
      <c r="K98" s="22">
        <v>192.919602959511</v>
      </c>
      <c r="L98" s="22">
        <v>261.43</v>
      </c>
      <c r="M98" s="22">
        <v>464.90339041147001</v>
      </c>
      <c r="N98" s="22">
        <v>14.669388871952499</v>
      </c>
      <c r="O98" s="22">
        <v>1350.43722071658</v>
      </c>
      <c r="P98" s="23">
        <f t="shared" si="10"/>
        <v>1830.01</v>
      </c>
    </row>
    <row r="99" spans="1:16" s="2" customFormat="1" ht="11.25" x14ac:dyDescent="0.2">
      <c r="A99" s="15" t="s">
        <v>195</v>
      </c>
      <c r="B99" s="16"/>
      <c r="C99" s="16"/>
      <c r="D99" s="16" t="s">
        <v>235</v>
      </c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8">
        <f>SUM(P100:P112)</f>
        <v>24843.280000000002</v>
      </c>
    </row>
    <row r="100" spans="1:16" s="2" customFormat="1" ht="33.75" x14ac:dyDescent="0.2">
      <c r="A100" s="19" t="s">
        <v>47</v>
      </c>
      <c r="B100" s="20" t="s">
        <v>62</v>
      </c>
      <c r="C100" s="20" t="s">
        <v>142</v>
      </c>
      <c r="D100" s="20" t="s">
        <v>375</v>
      </c>
      <c r="E100" s="20" t="s">
        <v>305</v>
      </c>
      <c r="F100" s="21" t="s">
        <v>176</v>
      </c>
      <c r="G100" s="22">
        <v>4</v>
      </c>
      <c r="H100" s="22">
        <v>38.42</v>
      </c>
      <c r="I100" s="22">
        <v>3.1259325859749998</v>
      </c>
      <c r="J100" s="22">
        <v>0.1025853741705</v>
      </c>
      <c r="K100" s="22">
        <v>44.601482039854503</v>
      </c>
      <c r="L100" s="22">
        <v>47.83</v>
      </c>
      <c r="M100" s="22">
        <v>12.503730343899999</v>
      </c>
      <c r="N100" s="22">
        <v>0.41034149668199998</v>
      </c>
      <c r="O100" s="22">
        <v>178.40592815941801</v>
      </c>
      <c r="P100" s="23">
        <f t="shared" ref="P100:P112" si="11">L100*G100</f>
        <v>191.32</v>
      </c>
    </row>
    <row r="101" spans="1:16" s="2" customFormat="1" ht="33.75" x14ac:dyDescent="0.2">
      <c r="A101" s="19" t="s">
        <v>48</v>
      </c>
      <c r="B101" s="20" t="s">
        <v>63</v>
      </c>
      <c r="C101" s="20" t="s">
        <v>142</v>
      </c>
      <c r="D101" s="20" t="s">
        <v>168</v>
      </c>
      <c r="E101" s="20" t="s">
        <v>305</v>
      </c>
      <c r="F101" s="21" t="s">
        <v>176</v>
      </c>
      <c r="G101" s="22">
        <v>2</v>
      </c>
      <c r="H101" s="22">
        <v>41.91</v>
      </c>
      <c r="I101" s="22">
        <v>5.9999971647099999</v>
      </c>
      <c r="J101" s="22">
        <v>0.19653197998979999</v>
      </c>
      <c r="K101" s="22">
        <v>45.983470855300197</v>
      </c>
      <c r="L101" s="22">
        <v>52.18</v>
      </c>
      <c r="M101" s="22">
        <v>11.99999432942</v>
      </c>
      <c r="N101" s="22">
        <v>0.39306395997959998</v>
      </c>
      <c r="O101" s="22">
        <v>91.966941710600395</v>
      </c>
      <c r="P101" s="23">
        <f t="shared" si="11"/>
        <v>104.36</v>
      </c>
    </row>
    <row r="102" spans="1:16" s="2" customFormat="1" ht="33.75" x14ac:dyDescent="0.2">
      <c r="A102" s="19" t="s">
        <v>49</v>
      </c>
      <c r="B102" s="20" t="s">
        <v>40</v>
      </c>
      <c r="C102" s="20" t="s">
        <v>142</v>
      </c>
      <c r="D102" s="20" t="s">
        <v>238</v>
      </c>
      <c r="E102" s="20" t="s">
        <v>305</v>
      </c>
      <c r="F102" s="21" t="s">
        <v>176</v>
      </c>
      <c r="G102" s="22">
        <v>9</v>
      </c>
      <c r="H102" s="22">
        <v>8.0500000000000007</v>
      </c>
      <c r="I102" s="22">
        <v>1.58120804344</v>
      </c>
      <c r="J102" s="22">
        <v>5.18326101072E-2</v>
      </c>
      <c r="K102" s="22">
        <v>8.3869593464527998</v>
      </c>
      <c r="L102" s="22">
        <v>10.02</v>
      </c>
      <c r="M102" s="22">
        <v>14.23087239096</v>
      </c>
      <c r="N102" s="22">
        <v>0.46649349096479997</v>
      </c>
      <c r="O102" s="22">
        <v>75.482634118075197</v>
      </c>
      <c r="P102" s="23">
        <f t="shared" si="11"/>
        <v>90.179999999999993</v>
      </c>
    </row>
    <row r="103" spans="1:16" s="2" customFormat="1" ht="33.75" x14ac:dyDescent="0.2">
      <c r="A103" s="19" t="s">
        <v>50</v>
      </c>
      <c r="B103" s="20" t="s">
        <v>38</v>
      </c>
      <c r="C103" s="20" t="s">
        <v>142</v>
      </c>
      <c r="D103" s="20" t="s">
        <v>73</v>
      </c>
      <c r="E103" s="20" t="s">
        <v>305</v>
      </c>
      <c r="F103" s="21" t="s">
        <v>176</v>
      </c>
      <c r="G103" s="22">
        <v>3</v>
      </c>
      <c r="H103" s="22">
        <v>7.58</v>
      </c>
      <c r="I103" s="22">
        <v>1.156922531675</v>
      </c>
      <c r="J103" s="22">
        <v>3.7794611536500003E-2</v>
      </c>
      <c r="K103" s="22">
        <v>8.2452828567884993</v>
      </c>
      <c r="L103" s="22">
        <v>9.44</v>
      </c>
      <c r="M103" s="22">
        <v>3.4707675950249999</v>
      </c>
      <c r="N103" s="22">
        <v>0.11338383460949999</v>
      </c>
      <c r="O103" s="22">
        <v>24.735848570365501</v>
      </c>
      <c r="P103" s="23">
        <f t="shared" si="11"/>
        <v>28.32</v>
      </c>
    </row>
    <row r="104" spans="1:16" s="2" customFormat="1" ht="33.75" x14ac:dyDescent="0.2">
      <c r="A104" s="19" t="s">
        <v>51</v>
      </c>
      <c r="B104" s="20" t="s">
        <v>300</v>
      </c>
      <c r="C104" s="20" t="s">
        <v>142</v>
      </c>
      <c r="D104" s="20" t="s">
        <v>156</v>
      </c>
      <c r="E104" s="20" t="s">
        <v>305</v>
      </c>
      <c r="F104" s="21" t="s">
        <v>176</v>
      </c>
      <c r="G104" s="22">
        <v>50</v>
      </c>
      <c r="H104" s="22">
        <v>30.53</v>
      </c>
      <c r="I104" s="22">
        <v>17.741365237342499</v>
      </c>
      <c r="J104" s="22">
        <v>0.58149709464014998</v>
      </c>
      <c r="K104" s="22">
        <v>19.6871376680173</v>
      </c>
      <c r="L104" s="22">
        <v>38.01</v>
      </c>
      <c r="M104" s="22">
        <v>887.06826186712499</v>
      </c>
      <c r="N104" s="22">
        <v>29.074854732007498</v>
      </c>
      <c r="O104" s="22">
        <v>984.35688340086801</v>
      </c>
      <c r="P104" s="23">
        <f t="shared" si="11"/>
        <v>1900.5</v>
      </c>
    </row>
    <row r="105" spans="1:16" s="2" customFormat="1" ht="33.75" x14ac:dyDescent="0.2">
      <c r="A105" s="19" t="s">
        <v>52</v>
      </c>
      <c r="B105" s="20" t="s">
        <v>220</v>
      </c>
      <c r="C105" s="20" t="s">
        <v>142</v>
      </c>
      <c r="D105" s="20" t="s">
        <v>381</v>
      </c>
      <c r="E105" s="20" t="s">
        <v>305</v>
      </c>
      <c r="F105" s="21" t="s">
        <v>43</v>
      </c>
      <c r="G105" s="22">
        <v>150</v>
      </c>
      <c r="H105" s="22">
        <v>2.93</v>
      </c>
      <c r="I105" s="22">
        <v>0.98450502714999999</v>
      </c>
      <c r="J105" s="22">
        <v>3.2395381316999997E-2</v>
      </c>
      <c r="K105" s="22">
        <v>2.633099591533</v>
      </c>
      <c r="L105" s="22">
        <v>3.65</v>
      </c>
      <c r="M105" s="22">
        <v>147.67575407250001</v>
      </c>
      <c r="N105" s="22">
        <v>4.8593071975499997</v>
      </c>
      <c r="O105" s="22">
        <v>394.96493872995001</v>
      </c>
      <c r="P105" s="23">
        <f t="shared" si="11"/>
        <v>547.5</v>
      </c>
    </row>
    <row r="106" spans="1:16" s="2" customFormat="1" ht="33.75" x14ac:dyDescent="0.2">
      <c r="A106" s="19" t="s">
        <v>55</v>
      </c>
      <c r="B106" s="20" t="s">
        <v>218</v>
      </c>
      <c r="C106" s="20" t="s">
        <v>142</v>
      </c>
      <c r="D106" s="20" t="s">
        <v>46</v>
      </c>
      <c r="E106" s="20" t="s">
        <v>305</v>
      </c>
      <c r="F106" s="21" t="s">
        <v>43</v>
      </c>
      <c r="G106" s="22">
        <v>50</v>
      </c>
      <c r="H106" s="22">
        <v>1.62</v>
      </c>
      <c r="I106" s="22">
        <v>0.79560402172</v>
      </c>
      <c r="J106" s="22">
        <v>2.59163050536E-2</v>
      </c>
      <c r="K106" s="22">
        <v>1.1984796732264</v>
      </c>
      <c r="L106" s="22">
        <v>2.02</v>
      </c>
      <c r="M106" s="22">
        <v>39.780201085999998</v>
      </c>
      <c r="N106" s="22">
        <v>1.29581525268</v>
      </c>
      <c r="O106" s="22">
        <v>59.923983661320001</v>
      </c>
      <c r="P106" s="23">
        <f t="shared" si="11"/>
        <v>101</v>
      </c>
    </row>
    <row r="107" spans="1:16" s="2" customFormat="1" ht="33.75" x14ac:dyDescent="0.2">
      <c r="A107" s="19" t="s">
        <v>57</v>
      </c>
      <c r="B107" s="20" t="s">
        <v>201</v>
      </c>
      <c r="C107" s="20" t="s">
        <v>26</v>
      </c>
      <c r="D107" s="20" t="s">
        <v>178</v>
      </c>
      <c r="E107" s="20" t="s">
        <v>305</v>
      </c>
      <c r="F107" s="21" t="s">
        <v>141</v>
      </c>
      <c r="G107" s="22">
        <v>4</v>
      </c>
      <c r="H107" s="22">
        <v>219.29</v>
      </c>
      <c r="I107" s="22">
        <v>16.4717504525</v>
      </c>
      <c r="J107" s="22">
        <v>0.53992302194999997</v>
      </c>
      <c r="K107" s="22">
        <v>256.00832652554999</v>
      </c>
      <c r="L107" s="22">
        <v>273.02</v>
      </c>
      <c r="M107" s="22">
        <v>65.887001810000001</v>
      </c>
      <c r="N107" s="22">
        <v>2.1596920877999999</v>
      </c>
      <c r="O107" s="22">
        <v>1024.0333061022</v>
      </c>
      <c r="P107" s="23">
        <f t="shared" si="11"/>
        <v>1092.08</v>
      </c>
    </row>
    <row r="108" spans="1:16" s="2" customFormat="1" ht="33.75" x14ac:dyDescent="0.2">
      <c r="A108" s="19" t="s">
        <v>60</v>
      </c>
      <c r="B108" s="20" t="s">
        <v>136</v>
      </c>
      <c r="C108" s="20" t="s">
        <v>142</v>
      </c>
      <c r="D108" s="20" t="s">
        <v>132</v>
      </c>
      <c r="E108" s="20" t="s">
        <v>305</v>
      </c>
      <c r="F108" s="21" t="s">
        <v>176</v>
      </c>
      <c r="G108" s="22">
        <v>1</v>
      </c>
      <c r="H108" s="22">
        <v>243.46</v>
      </c>
      <c r="I108" s="22">
        <v>13.173400362000001</v>
      </c>
      <c r="J108" s="22">
        <v>0.43193841756000001</v>
      </c>
      <c r="K108" s="22">
        <v>289.50466122044003</v>
      </c>
      <c r="L108" s="22">
        <v>303.11</v>
      </c>
      <c r="M108" s="22">
        <v>13.173400362000001</v>
      </c>
      <c r="N108" s="22">
        <v>0.43193841756000001</v>
      </c>
      <c r="O108" s="22">
        <v>289.50466122044003</v>
      </c>
      <c r="P108" s="23">
        <f t="shared" si="11"/>
        <v>303.11</v>
      </c>
    </row>
    <row r="109" spans="1:16" s="2" customFormat="1" ht="33.75" x14ac:dyDescent="0.2">
      <c r="A109" s="19" t="s">
        <v>274</v>
      </c>
      <c r="B109" s="20" t="s">
        <v>216</v>
      </c>
      <c r="C109" s="20" t="s">
        <v>142</v>
      </c>
      <c r="D109" s="20" t="s">
        <v>15</v>
      </c>
      <c r="E109" s="20" t="s">
        <v>305</v>
      </c>
      <c r="F109" s="21" t="s">
        <v>176</v>
      </c>
      <c r="G109" s="22">
        <v>1</v>
      </c>
      <c r="H109" s="22">
        <v>496.8</v>
      </c>
      <c r="I109" s="22">
        <v>98.830502714999994</v>
      </c>
      <c r="J109" s="22">
        <v>3.2395381316999998</v>
      </c>
      <c r="K109" s="22">
        <v>516.44995915330003</v>
      </c>
      <c r="L109" s="22">
        <v>618.52</v>
      </c>
      <c r="M109" s="22">
        <v>98.830502714999994</v>
      </c>
      <c r="N109" s="22">
        <v>3.2395381316999998</v>
      </c>
      <c r="O109" s="22">
        <v>516.44995915330003</v>
      </c>
      <c r="P109" s="23">
        <f t="shared" si="11"/>
        <v>618.52</v>
      </c>
    </row>
    <row r="110" spans="1:16" s="2" customFormat="1" ht="22.5" x14ac:dyDescent="0.2">
      <c r="A110" s="19" t="s">
        <v>275</v>
      </c>
      <c r="B110" s="20" t="s">
        <v>350</v>
      </c>
      <c r="C110" s="20" t="s">
        <v>26</v>
      </c>
      <c r="D110" s="20" t="s">
        <v>329</v>
      </c>
      <c r="E110" s="20" t="s">
        <v>364</v>
      </c>
      <c r="F110" s="21" t="s">
        <v>43</v>
      </c>
      <c r="G110" s="22">
        <v>15</v>
      </c>
      <c r="H110" s="22">
        <v>24.31</v>
      </c>
      <c r="I110" s="22">
        <v>19.061985690998998</v>
      </c>
      <c r="J110" s="22">
        <v>0.59469281329660795</v>
      </c>
      <c r="K110" s="22">
        <v>10.613321495704399</v>
      </c>
      <c r="L110" s="22">
        <v>30.27</v>
      </c>
      <c r="M110" s="22">
        <v>285.92978536498498</v>
      </c>
      <c r="N110" s="22">
        <v>8.92039219944912</v>
      </c>
      <c r="O110" s="22">
        <v>159.19982243556601</v>
      </c>
      <c r="P110" s="23">
        <f t="shared" si="11"/>
        <v>454.05</v>
      </c>
    </row>
    <row r="111" spans="1:16" s="2" customFormat="1" ht="45" x14ac:dyDescent="0.2">
      <c r="A111" s="19" t="s">
        <v>278</v>
      </c>
      <c r="B111" s="20" t="s">
        <v>93</v>
      </c>
      <c r="C111" s="20" t="s">
        <v>212</v>
      </c>
      <c r="D111" s="20" t="s">
        <v>113</v>
      </c>
      <c r="E111" s="20" t="s">
        <v>23</v>
      </c>
      <c r="F111" s="21" t="s">
        <v>162</v>
      </c>
      <c r="G111" s="22">
        <v>6</v>
      </c>
      <c r="H111" s="22">
        <v>2490</v>
      </c>
      <c r="I111" s="22">
        <v>0</v>
      </c>
      <c r="J111" s="22">
        <v>0</v>
      </c>
      <c r="K111" s="22">
        <v>3100.05</v>
      </c>
      <c r="L111" s="22">
        <v>3100.05</v>
      </c>
      <c r="M111" s="22">
        <v>0</v>
      </c>
      <c r="N111" s="22">
        <v>0</v>
      </c>
      <c r="O111" s="22">
        <v>18600.3</v>
      </c>
      <c r="P111" s="23">
        <f t="shared" si="11"/>
        <v>18600.300000000003</v>
      </c>
    </row>
    <row r="112" spans="1:16" s="2" customFormat="1" ht="11.25" x14ac:dyDescent="0.2">
      <c r="A112" s="36" t="s">
        <v>280</v>
      </c>
      <c r="B112" s="37" t="s">
        <v>301</v>
      </c>
      <c r="C112" s="37" t="s">
        <v>182</v>
      </c>
      <c r="D112" s="37" t="s">
        <v>171</v>
      </c>
      <c r="E112" s="37" t="s">
        <v>182</v>
      </c>
      <c r="F112" s="38" t="s">
        <v>176</v>
      </c>
      <c r="G112" s="39">
        <v>6</v>
      </c>
      <c r="H112" s="39">
        <v>108.71</v>
      </c>
      <c r="I112" s="39">
        <v>16.820930000000001</v>
      </c>
      <c r="J112" s="39">
        <v>0</v>
      </c>
      <c r="K112" s="39">
        <v>118.51907</v>
      </c>
      <c r="L112" s="39">
        <v>135.34</v>
      </c>
      <c r="M112" s="39">
        <v>100.92558</v>
      </c>
      <c r="N112" s="39">
        <v>0</v>
      </c>
      <c r="O112" s="39">
        <v>711.11442</v>
      </c>
      <c r="P112" s="23">
        <f t="shared" si="11"/>
        <v>812.04</v>
      </c>
    </row>
    <row r="113" spans="1:16" s="2" customFormat="1" ht="11.25" x14ac:dyDescent="0.2">
      <c r="A113" s="40" t="s">
        <v>21</v>
      </c>
      <c r="B113" s="40"/>
      <c r="C113" s="40"/>
      <c r="D113" s="40" t="s">
        <v>357</v>
      </c>
      <c r="E113" s="40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>
        <f>SUM(P114:P116)</f>
        <v>18835.150000000001</v>
      </c>
    </row>
    <row r="114" spans="1:16" s="2" customFormat="1" ht="33.75" x14ac:dyDescent="0.2">
      <c r="A114" s="42" t="s">
        <v>241</v>
      </c>
      <c r="B114" s="43" t="s">
        <v>319</v>
      </c>
      <c r="C114" s="43" t="s">
        <v>26</v>
      </c>
      <c r="D114" s="43" t="s">
        <v>310</v>
      </c>
      <c r="E114" s="43" t="s">
        <v>363</v>
      </c>
      <c r="F114" s="44" t="s">
        <v>354</v>
      </c>
      <c r="G114" s="45">
        <v>1</v>
      </c>
      <c r="H114" s="45">
        <v>13762.5</v>
      </c>
      <c r="I114" s="45">
        <v>0</v>
      </c>
      <c r="J114" s="45">
        <v>0</v>
      </c>
      <c r="K114" s="45">
        <v>17134.310000000001</v>
      </c>
      <c r="L114" s="45">
        <v>17134.310000000001</v>
      </c>
      <c r="M114" s="45">
        <v>0</v>
      </c>
      <c r="N114" s="45">
        <v>0</v>
      </c>
      <c r="O114" s="45">
        <v>17134.310000000001</v>
      </c>
      <c r="P114" s="23">
        <f t="shared" ref="P114:P116" si="12">L114*G114</f>
        <v>17134.310000000001</v>
      </c>
    </row>
    <row r="115" spans="1:16" s="2" customFormat="1" ht="33.75" x14ac:dyDescent="0.2">
      <c r="A115" s="19" t="s">
        <v>160</v>
      </c>
      <c r="B115" s="20" t="s">
        <v>252</v>
      </c>
      <c r="C115" s="20" t="s">
        <v>142</v>
      </c>
      <c r="D115" s="20" t="s">
        <v>190</v>
      </c>
      <c r="E115" s="20" t="s">
        <v>363</v>
      </c>
      <c r="F115" s="21" t="s">
        <v>176</v>
      </c>
      <c r="G115" s="22">
        <v>2</v>
      </c>
      <c r="H115" s="22">
        <v>212.24</v>
      </c>
      <c r="I115" s="22">
        <v>104.87843608405601</v>
      </c>
      <c r="J115" s="22">
        <v>3.4990035391282901</v>
      </c>
      <c r="K115" s="22">
        <v>155.86256037681599</v>
      </c>
      <c r="L115" s="22">
        <v>264.24</v>
      </c>
      <c r="M115" s="22">
        <v>209.75687216811201</v>
      </c>
      <c r="N115" s="22">
        <v>6.9980070782565802</v>
      </c>
      <c r="O115" s="22">
        <v>311.72512075363102</v>
      </c>
      <c r="P115" s="23">
        <f t="shared" si="12"/>
        <v>528.48</v>
      </c>
    </row>
    <row r="116" spans="1:16" s="2" customFormat="1" ht="33.75" x14ac:dyDescent="0.2">
      <c r="A116" s="36" t="s">
        <v>161</v>
      </c>
      <c r="B116" s="37" t="s">
        <v>283</v>
      </c>
      <c r="C116" s="37" t="s">
        <v>142</v>
      </c>
      <c r="D116" s="37" t="s">
        <v>324</v>
      </c>
      <c r="E116" s="37" t="s">
        <v>363</v>
      </c>
      <c r="F116" s="38" t="s">
        <v>176</v>
      </c>
      <c r="G116" s="39">
        <v>4</v>
      </c>
      <c r="H116" s="39">
        <v>235.41</v>
      </c>
      <c r="I116" s="39">
        <v>126.030468732413</v>
      </c>
      <c r="J116" s="39">
        <v>4.2014909039111696</v>
      </c>
      <c r="K116" s="39">
        <v>162.858040363676</v>
      </c>
      <c r="L116" s="39">
        <v>293.08999999999997</v>
      </c>
      <c r="M116" s="39">
        <v>504.12187492965103</v>
      </c>
      <c r="N116" s="39">
        <v>16.8059636156447</v>
      </c>
      <c r="O116" s="39">
        <v>651.43216145470399</v>
      </c>
      <c r="P116" s="23">
        <f t="shared" si="12"/>
        <v>1172.3599999999999</v>
      </c>
    </row>
    <row r="117" spans="1:16" s="2" customFormat="1" ht="11.25" x14ac:dyDescent="0.2">
      <c r="A117" s="40" t="s">
        <v>22</v>
      </c>
      <c r="B117" s="40"/>
      <c r="C117" s="40"/>
      <c r="D117" s="40" t="s">
        <v>222</v>
      </c>
      <c r="E117" s="40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>
        <f>SUM(P118:P126)</f>
        <v>39426.165199999989</v>
      </c>
    </row>
    <row r="118" spans="1:16" s="2" customFormat="1" ht="11.25" x14ac:dyDescent="0.2">
      <c r="A118" s="42" t="s">
        <v>121</v>
      </c>
      <c r="B118" s="43" t="s">
        <v>232</v>
      </c>
      <c r="C118" s="43" t="s">
        <v>71</v>
      </c>
      <c r="D118" s="43" t="s">
        <v>213</v>
      </c>
      <c r="E118" s="43" t="s">
        <v>71</v>
      </c>
      <c r="F118" s="44" t="s">
        <v>105</v>
      </c>
      <c r="G118" s="45">
        <v>180</v>
      </c>
      <c r="H118" s="45">
        <v>7.27</v>
      </c>
      <c r="I118" s="45">
        <v>9.0500000000000007</v>
      </c>
      <c r="J118" s="45">
        <v>0</v>
      </c>
      <c r="K118" s="45">
        <v>0</v>
      </c>
      <c r="L118" s="45">
        <v>9.0500000000000007</v>
      </c>
      <c r="M118" s="45">
        <v>1629</v>
      </c>
      <c r="N118" s="45">
        <v>0</v>
      </c>
      <c r="O118" s="45">
        <v>-2.2737367544323201E-13</v>
      </c>
      <c r="P118" s="23">
        <f t="shared" ref="P118:P126" si="13">L118*G118</f>
        <v>1629.0000000000002</v>
      </c>
    </row>
    <row r="119" spans="1:16" s="2" customFormat="1" ht="33.75" x14ac:dyDescent="0.2">
      <c r="A119" s="19" t="s">
        <v>122</v>
      </c>
      <c r="B119" s="20" t="s">
        <v>318</v>
      </c>
      <c r="C119" s="20" t="s">
        <v>26</v>
      </c>
      <c r="D119" s="20" t="s">
        <v>396</v>
      </c>
      <c r="E119" s="20" t="s">
        <v>372</v>
      </c>
      <c r="F119" s="21" t="s">
        <v>105</v>
      </c>
      <c r="G119" s="22">
        <v>180</v>
      </c>
      <c r="H119" s="22">
        <v>101.34</v>
      </c>
      <c r="I119" s="22">
        <v>70.268780000000007</v>
      </c>
      <c r="J119" s="22">
        <v>0</v>
      </c>
      <c r="K119" s="22">
        <v>55.901220000000002</v>
      </c>
      <c r="L119" s="22">
        <v>126.17</v>
      </c>
      <c r="M119" s="22">
        <v>12648.3804</v>
      </c>
      <c r="N119" s="22">
        <v>0</v>
      </c>
      <c r="O119" s="22">
        <v>10062.2196</v>
      </c>
      <c r="P119" s="23">
        <f t="shared" si="13"/>
        <v>22710.6</v>
      </c>
    </row>
    <row r="120" spans="1:16" s="2" customFormat="1" ht="22.5" x14ac:dyDescent="0.2">
      <c r="A120" s="19" t="s">
        <v>123</v>
      </c>
      <c r="B120" s="20" t="s">
        <v>353</v>
      </c>
      <c r="C120" s="20" t="s">
        <v>142</v>
      </c>
      <c r="D120" s="20" t="s">
        <v>104</v>
      </c>
      <c r="E120" s="20" t="s">
        <v>165</v>
      </c>
      <c r="F120" s="21" t="s">
        <v>105</v>
      </c>
      <c r="G120" s="22">
        <v>180</v>
      </c>
      <c r="H120" s="22">
        <v>28.85</v>
      </c>
      <c r="I120" s="22">
        <v>4.5808615452549999</v>
      </c>
      <c r="J120" s="22">
        <v>0.185340863361</v>
      </c>
      <c r="K120" s="22">
        <v>31.153797591383999</v>
      </c>
      <c r="L120" s="22">
        <v>35.92</v>
      </c>
      <c r="M120" s="22">
        <v>824.55507814589998</v>
      </c>
      <c r="N120" s="22">
        <v>33.361355404980003</v>
      </c>
      <c r="O120" s="22">
        <v>5607.68356644912</v>
      </c>
      <c r="P120" s="23">
        <f t="shared" si="13"/>
        <v>6465.6</v>
      </c>
    </row>
    <row r="121" spans="1:16" s="2" customFormat="1" ht="22.5" x14ac:dyDescent="0.2">
      <c r="A121" s="19" t="s">
        <v>124</v>
      </c>
      <c r="B121" s="20" t="s">
        <v>75</v>
      </c>
      <c r="C121" s="20" t="s">
        <v>142</v>
      </c>
      <c r="D121" s="20" t="s">
        <v>13</v>
      </c>
      <c r="E121" s="20" t="s">
        <v>165</v>
      </c>
      <c r="F121" s="21" t="s">
        <v>176</v>
      </c>
      <c r="G121" s="22">
        <v>2</v>
      </c>
      <c r="H121" s="22">
        <v>630.29999999999995</v>
      </c>
      <c r="I121" s="22">
        <v>321.92508251249802</v>
      </c>
      <c r="J121" s="22">
        <v>47.886472749665202</v>
      </c>
      <c r="K121" s="22">
        <v>414.90844473783699</v>
      </c>
      <c r="L121" s="22">
        <v>784.72</v>
      </c>
      <c r="M121" s="22">
        <v>643.85016502499604</v>
      </c>
      <c r="N121" s="22">
        <v>95.772945499330405</v>
      </c>
      <c r="O121" s="22">
        <v>829.81688947567397</v>
      </c>
      <c r="P121" s="23">
        <f t="shared" si="13"/>
        <v>1569.44</v>
      </c>
    </row>
    <row r="122" spans="1:16" s="2" customFormat="1" ht="11.25" x14ac:dyDescent="0.2">
      <c r="A122" s="19" t="s">
        <v>125</v>
      </c>
      <c r="B122" s="20" t="s">
        <v>228</v>
      </c>
      <c r="C122" s="20" t="s">
        <v>142</v>
      </c>
      <c r="D122" s="20" t="s">
        <v>137</v>
      </c>
      <c r="E122" s="20" t="s">
        <v>165</v>
      </c>
      <c r="F122" s="21" t="s">
        <v>105</v>
      </c>
      <c r="G122" s="22">
        <v>180</v>
      </c>
      <c r="H122" s="22">
        <v>4.68</v>
      </c>
      <c r="I122" s="22">
        <v>2.6757898450000002</v>
      </c>
      <c r="J122" s="22">
        <v>0.10798460439</v>
      </c>
      <c r="K122" s="22">
        <v>3.04622555061</v>
      </c>
      <c r="L122" s="22">
        <v>5.83</v>
      </c>
      <c r="M122" s="22">
        <v>481.64217209999998</v>
      </c>
      <c r="N122" s="22">
        <v>19.437228790199999</v>
      </c>
      <c r="O122" s="22">
        <v>548.32059910980001</v>
      </c>
      <c r="P122" s="23">
        <f t="shared" si="13"/>
        <v>1049.4000000000001</v>
      </c>
    </row>
    <row r="123" spans="1:16" s="2" customFormat="1" ht="11.25" x14ac:dyDescent="0.2">
      <c r="A123" s="19" t="s">
        <v>126</v>
      </c>
      <c r="B123" s="20" t="s">
        <v>382</v>
      </c>
      <c r="C123" s="20" t="s">
        <v>142</v>
      </c>
      <c r="D123" s="20" t="s">
        <v>163</v>
      </c>
      <c r="E123" s="20" t="s">
        <v>114</v>
      </c>
      <c r="F123" s="21" t="s">
        <v>105</v>
      </c>
      <c r="G123" s="22">
        <v>180</v>
      </c>
      <c r="H123" s="22">
        <v>14.7</v>
      </c>
      <c r="I123" s="22">
        <v>11.1668448075</v>
      </c>
      <c r="J123" s="22">
        <v>0.377946115365</v>
      </c>
      <c r="K123" s="22">
        <v>6.7552090771350004</v>
      </c>
      <c r="L123" s="22">
        <v>18.3</v>
      </c>
      <c r="M123" s="22">
        <v>2010.03206535</v>
      </c>
      <c r="N123" s="22">
        <v>68.030300765700005</v>
      </c>
      <c r="O123" s="22">
        <v>1215.9376338843001</v>
      </c>
      <c r="P123" s="23">
        <f t="shared" si="13"/>
        <v>3294</v>
      </c>
    </row>
    <row r="124" spans="1:16" s="2" customFormat="1" ht="11.25" x14ac:dyDescent="0.2">
      <c r="A124" s="19" t="s">
        <v>127</v>
      </c>
      <c r="B124" s="20" t="s">
        <v>251</v>
      </c>
      <c r="C124" s="20" t="s">
        <v>212</v>
      </c>
      <c r="D124" s="20" t="s">
        <v>337</v>
      </c>
      <c r="E124" s="20" t="s">
        <v>109</v>
      </c>
      <c r="F124" s="21" t="s">
        <v>64</v>
      </c>
      <c r="G124" s="22">
        <v>29</v>
      </c>
      <c r="H124" s="22">
        <v>20.67</v>
      </c>
      <c r="I124" s="22">
        <v>2.9884900000000001</v>
      </c>
      <c r="J124" s="22">
        <v>8.6129099999999997E-3</v>
      </c>
      <c r="K124" s="22">
        <v>22.732897090000002</v>
      </c>
      <c r="L124" s="22">
        <v>25.73</v>
      </c>
      <c r="M124" s="22">
        <v>86.666210000000007</v>
      </c>
      <c r="N124" s="22">
        <v>0.24977439000000001</v>
      </c>
      <c r="O124" s="22">
        <v>659.25401561000001</v>
      </c>
      <c r="P124" s="23">
        <f t="shared" si="13"/>
        <v>746.17</v>
      </c>
    </row>
    <row r="125" spans="1:16" s="2" customFormat="1" ht="11.25" x14ac:dyDescent="0.2">
      <c r="A125" s="19" t="s">
        <v>128</v>
      </c>
      <c r="B125" s="20" t="s">
        <v>327</v>
      </c>
      <c r="C125" s="20" t="s">
        <v>182</v>
      </c>
      <c r="D125" s="20" t="s">
        <v>164</v>
      </c>
      <c r="E125" s="20" t="s">
        <v>182</v>
      </c>
      <c r="F125" s="21" t="s">
        <v>105</v>
      </c>
      <c r="G125" s="22">
        <v>1.68</v>
      </c>
      <c r="H125" s="22">
        <v>274.20999999999998</v>
      </c>
      <c r="I125" s="22">
        <v>82.170734999999993</v>
      </c>
      <c r="J125" s="22">
        <v>0</v>
      </c>
      <c r="K125" s="22">
        <v>259.21926500000001</v>
      </c>
      <c r="L125" s="22">
        <v>341.39</v>
      </c>
      <c r="M125" s="22">
        <v>138.0468348</v>
      </c>
      <c r="N125" s="22">
        <v>0</v>
      </c>
      <c r="O125" s="22">
        <v>435.49316520000002</v>
      </c>
      <c r="P125" s="23">
        <f t="shared" si="13"/>
        <v>573.53519999999992</v>
      </c>
    </row>
    <row r="126" spans="1:16" s="2" customFormat="1" ht="11.25" x14ac:dyDescent="0.2">
      <c r="A126" s="36" t="s">
        <v>130</v>
      </c>
      <c r="B126" s="37" t="s">
        <v>349</v>
      </c>
      <c r="C126" s="37" t="s">
        <v>212</v>
      </c>
      <c r="D126" s="37" t="s">
        <v>28</v>
      </c>
      <c r="E126" s="37" t="s">
        <v>29</v>
      </c>
      <c r="F126" s="38" t="s">
        <v>162</v>
      </c>
      <c r="G126" s="39">
        <v>2</v>
      </c>
      <c r="H126" s="39">
        <v>557.6</v>
      </c>
      <c r="I126" s="39">
        <v>241.86639500000001</v>
      </c>
      <c r="J126" s="39">
        <v>0.62542326000000004</v>
      </c>
      <c r="K126" s="39">
        <v>451.71818173999998</v>
      </c>
      <c r="L126" s="39">
        <v>694.21</v>
      </c>
      <c r="M126" s="39">
        <v>483.73279000000002</v>
      </c>
      <c r="N126" s="39">
        <v>1.2508465200000001</v>
      </c>
      <c r="O126" s="39">
        <v>903.43636347999995</v>
      </c>
      <c r="P126" s="23">
        <f t="shared" si="13"/>
        <v>1388.42</v>
      </c>
    </row>
    <row r="127" spans="1:16" s="2" customFormat="1" ht="11.25" x14ac:dyDescent="0.2">
      <c r="A127" s="40" t="s">
        <v>24</v>
      </c>
      <c r="B127" s="40"/>
      <c r="C127" s="40"/>
      <c r="D127" s="40" t="s">
        <v>359</v>
      </c>
      <c r="E127" s="40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>
        <f>SUM(P128:P129)</f>
        <v>2206.88</v>
      </c>
    </row>
    <row r="128" spans="1:16" s="2" customFormat="1" ht="11.25" x14ac:dyDescent="0.2">
      <c r="A128" s="42" t="s">
        <v>67</v>
      </c>
      <c r="B128" s="43" t="s">
        <v>89</v>
      </c>
      <c r="C128" s="43" t="s">
        <v>212</v>
      </c>
      <c r="D128" s="43" t="s">
        <v>41</v>
      </c>
      <c r="E128" s="43" t="s">
        <v>86</v>
      </c>
      <c r="F128" s="44" t="s">
        <v>105</v>
      </c>
      <c r="G128" s="45">
        <v>148</v>
      </c>
      <c r="H128" s="45">
        <v>8.8800000000000008</v>
      </c>
      <c r="I128" s="45">
        <v>9.2491249999999994</v>
      </c>
      <c r="J128" s="45">
        <v>5.9059314000000002E-2</v>
      </c>
      <c r="K128" s="45">
        <v>1.751815686</v>
      </c>
      <c r="L128" s="45">
        <v>11.06</v>
      </c>
      <c r="M128" s="45">
        <v>1368.8705</v>
      </c>
      <c r="N128" s="45">
        <v>8.7407784720000006</v>
      </c>
      <c r="O128" s="45">
        <v>259.26872152800001</v>
      </c>
      <c r="P128" s="23">
        <f t="shared" ref="P128:P129" si="14">L128*G128</f>
        <v>1636.88</v>
      </c>
    </row>
    <row r="129" spans="1:16" s="2" customFormat="1" ht="22.5" x14ac:dyDescent="0.2">
      <c r="A129" s="24" t="s">
        <v>68</v>
      </c>
      <c r="B129" s="25" t="s">
        <v>83</v>
      </c>
      <c r="C129" s="25" t="s">
        <v>142</v>
      </c>
      <c r="D129" s="25" t="s">
        <v>80</v>
      </c>
      <c r="E129" s="25" t="s">
        <v>135</v>
      </c>
      <c r="F129" s="26" t="s">
        <v>105</v>
      </c>
      <c r="G129" s="27">
        <v>200</v>
      </c>
      <c r="H129" s="27">
        <v>2.29</v>
      </c>
      <c r="I129" s="27">
        <v>1.8680528915000001</v>
      </c>
      <c r="J129" s="27">
        <v>7.5589223073000006E-2</v>
      </c>
      <c r="K129" s="27">
        <v>0.90635788542700002</v>
      </c>
      <c r="L129" s="27">
        <v>2.85</v>
      </c>
      <c r="M129" s="27">
        <v>373.61057829999999</v>
      </c>
      <c r="N129" s="27">
        <v>15.117844614599999</v>
      </c>
      <c r="O129" s="27">
        <v>181.2715770854</v>
      </c>
      <c r="P129" s="23">
        <f t="shared" si="14"/>
        <v>570</v>
      </c>
    </row>
    <row r="130" spans="1:16" x14ac:dyDescent="0.25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 t="s">
        <v>247</v>
      </c>
      <c r="M130" s="10" t="s">
        <v>25</v>
      </c>
      <c r="N130" s="10" t="s">
        <v>7</v>
      </c>
      <c r="O130" s="10" t="s">
        <v>273</v>
      </c>
      <c r="P130" s="46">
        <f>SUM(P127+P117+P113+P86+P44+P35+P19+P5)</f>
        <v>280142.51429999998</v>
      </c>
    </row>
    <row r="131" spans="1:16" x14ac:dyDescent="0.25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42" t="s">
        <v>418</v>
      </c>
      <c r="N131" s="142"/>
      <c r="O131" s="143">
        <f>O133/1.245</f>
        <v>225014.06771084334</v>
      </c>
      <c r="P131" s="144"/>
    </row>
    <row r="132" spans="1:16" x14ac:dyDescent="0.25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42" t="s">
        <v>312</v>
      </c>
      <c r="N132" s="142"/>
      <c r="O132" s="143">
        <f>P130-O131</f>
        <v>55128.446589156636</v>
      </c>
      <c r="P132" s="144"/>
    </row>
    <row r="133" spans="1:16" x14ac:dyDescent="0.2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42" t="s">
        <v>42</v>
      </c>
      <c r="N133" s="142"/>
      <c r="O133" s="143">
        <f>P130</f>
        <v>280142.51429999998</v>
      </c>
      <c r="P133" s="144"/>
    </row>
    <row r="134" spans="1:16" x14ac:dyDescent="0.25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/>
    </row>
    <row r="135" spans="1:16" ht="51.75" customHeight="1" x14ac:dyDescent="0.25">
      <c r="A135" s="139" t="s">
        <v>422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1"/>
    </row>
    <row r="136" spans="1:16" ht="15.75" thickBot="1" x14ac:dyDescent="0.3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4"/>
    </row>
  </sheetData>
  <mergeCells count="15">
    <mergeCell ref="A3:P3"/>
    <mergeCell ref="M4:P4"/>
    <mergeCell ref="A135:P135"/>
    <mergeCell ref="M131:N131"/>
    <mergeCell ref="O131:P131"/>
    <mergeCell ref="M132:N132"/>
    <mergeCell ref="O132:P132"/>
    <mergeCell ref="M133:N133"/>
    <mergeCell ref="O133:P133"/>
    <mergeCell ref="A1:D1"/>
    <mergeCell ref="F1:H1"/>
    <mergeCell ref="I1:P1"/>
    <mergeCell ref="A2:D2"/>
    <mergeCell ref="F2:H2"/>
    <mergeCell ref="I2:P2"/>
  </mergeCells>
  <pageMargins left="0.9055118110236221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136"/>
  <sheetViews>
    <sheetView topLeftCell="A2" zoomScale="130" zoomScaleNormal="130" workbookViewId="0">
      <selection activeCell="R131" sqref="R131:Y136"/>
    </sheetView>
  </sheetViews>
  <sheetFormatPr defaultColWidth="9.140625" defaultRowHeight="16.5" x14ac:dyDescent="0.25"/>
  <cols>
    <col min="1" max="1" width="5.42578125" customWidth="1"/>
    <col min="2" max="2" width="8.7109375" customWidth="1"/>
    <col min="3" max="3" width="7.42578125" customWidth="1"/>
    <col min="4" max="4" width="58.5703125" customWidth="1"/>
    <col min="5" max="5" width="9.28515625" hidden="1" customWidth="1"/>
    <col min="6" max="6" width="5.85546875" hidden="1" customWidth="1"/>
    <col min="7" max="7" width="7" hidden="1" customWidth="1"/>
    <col min="8" max="8" width="2.5703125" hidden="1" customWidth="1"/>
    <col min="9" max="9" width="2.140625" hidden="1" customWidth="1"/>
    <col min="10" max="10" width="4" hidden="1" customWidth="1"/>
    <col min="11" max="11" width="7" hidden="1" customWidth="1"/>
    <col min="12" max="12" width="8" hidden="1" customWidth="1"/>
    <col min="13" max="15" width="0" hidden="1" customWidth="1"/>
    <col min="16" max="16" width="11.85546875" customWidth="1"/>
    <col min="17" max="17" width="7" style="54" hidden="1" customWidth="1"/>
    <col min="18" max="18" width="5.140625" style="54" customWidth="1"/>
    <col min="19" max="19" width="9.85546875" style="91" bestFit="1" customWidth="1"/>
    <col min="20" max="20" width="7" style="91" hidden="1" customWidth="1"/>
    <col min="21" max="21" width="6.85546875" style="122" bestFit="1" customWidth="1"/>
    <col min="22" max="22" width="10" style="91" bestFit="1" customWidth="1"/>
    <col min="23" max="23" width="7" style="91" hidden="1" customWidth="1"/>
    <col min="24" max="24" width="6.85546875" style="91" bestFit="1" customWidth="1"/>
    <col min="25" max="25" width="10.42578125" style="91" bestFit="1" customWidth="1"/>
    <col min="26" max="26" width="9.140625" style="92"/>
    <col min="27" max="27" width="9.140625" style="95"/>
  </cols>
  <sheetData>
    <row r="1" spans="1:27" ht="24" customHeight="1" x14ac:dyDescent="0.25">
      <c r="A1" s="126" t="s">
        <v>234</v>
      </c>
      <c r="B1" s="127"/>
      <c r="C1" s="127"/>
      <c r="D1" s="127"/>
      <c r="E1" s="168"/>
      <c r="F1" s="168"/>
      <c r="G1" s="168"/>
      <c r="H1" s="168"/>
      <c r="I1" s="169"/>
      <c r="J1" s="169"/>
      <c r="K1" s="169"/>
      <c r="L1" s="169"/>
      <c r="M1" s="169"/>
      <c r="N1" s="169"/>
      <c r="O1" s="169"/>
      <c r="P1" s="169"/>
      <c r="Q1" s="56"/>
      <c r="R1" s="56"/>
      <c r="S1" s="81"/>
      <c r="T1" s="81"/>
      <c r="U1" s="119"/>
      <c r="V1" s="81"/>
      <c r="W1" s="81"/>
      <c r="X1" s="81"/>
      <c r="Y1" s="81"/>
    </row>
    <row r="2" spans="1:27" ht="17.25" customHeight="1" thickBot="1" x14ac:dyDescent="0.3">
      <c r="A2" s="170" t="s">
        <v>143</v>
      </c>
      <c r="B2" s="171"/>
      <c r="C2" s="171"/>
      <c r="D2" s="171"/>
      <c r="E2" s="172"/>
      <c r="F2" s="172"/>
      <c r="G2" s="172"/>
      <c r="H2" s="172"/>
      <c r="I2" s="173"/>
      <c r="J2" s="174"/>
      <c r="K2" s="174"/>
      <c r="L2" s="174"/>
      <c r="M2" s="174"/>
      <c r="N2" s="174"/>
      <c r="O2" s="174"/>
      <c r="P2" s="174"/>
      <c r="Q2" s="57"/>
      <c r="R2" s="57"/>
      <c r="S2" s="82"/>
      <c r="T2" s="82"/>
      <c r="U2" s="120"/>
      <c r="V2" s="82"/>
      <c r="W2" s="82"/>
      <c r="X2" s="82"/>
      <c r="Y2" s="82"/>
    </row>
    <row r="3" spans="1:27" ht="15.75" customHeight="1" thickBot="1" x14ac:dyDescent="0.3">
      <c r="A3" s="163" t="s">
        <v>341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69"/>
      <c r="R3" s="147" t="s">
        <v>425</v>
      </c>
      <c r="S3" s="148"/>
      <c r="T3" s="99"/>
      <c r="U3" s="151" t="s">
        <v>426</v>
      </c>
      <c r="V3" s="148"/>
      <c r="W3" s="100"/>
      <c r="X3" s="153" t="s">
        <v>427</v>
      </c>
      <c r="Y3" s="148"/>
    </row>
    <row r="4" spans="1:27" s="1" customFormat="1" ht="45.75" customHeight="1" thickBot="1" x14ac:dyDescent="0.25">
      <c r="A4" s="73" t="s">
        <v>282</v>
      </c>
      <c r="B4" s="73" t="s">
        <v>170</v>
      </c>
      <c r="C4" s="73" t="s">
        <v>72</v>
      </c>
      <c r="D4" s="72" t="s">
        <v>148</v>
      </c>
      <c r="E4" s="64" t="s">
        <v>183</v>
      </c>
      <c r="F4" s="64" t="s">
        <v>110</v>
      </c>
      <c r="G4" s="65" t="s">
        <v>237</v>
      </c>
      <c r="H4" s="66" t="s">
        <v>421</v>
      </c>
      <c r="I4" s="67"/>
      <c r="J4" s="68"/>
      <c r="K4" s="68"/>
      <c r="L4" s="71" t="s">
        <v>269</v>
      </c>
      <c r="M4" s="165" t="s">
        <v>42</v>
      </c>
      <c r="N4" s="166"/>
      <c r="O4" s="166"/>
      <c r="P4" s="167"/>
      <c r="Q4" s="70" t="s">
        <v>424</v>
      </c>
      <c r="R4" s="149"/>
      <c r="S4" s="150"/>
      <c r="T4" s="101" t="s">
        <v>424</v>
      </c>
      <c r="U4" s="152"/>
      <c r="V4" s="150"/>
      <c r="W4" s="102" t="s">
        <v>424</v>
      </c>
      <c r="X4" s="154"/>
      <c r="Y4" s="150"/>
      <c r="Z4" s="93"/>
      <c r="AA4" s="96"/>
    </row>
    <row r="5" spans="1:27" s="2" customFormat="1" ht="13.5" thickBot="1" x14ac:dyDescent="0.25">
      <c r="A5" s="32" t="s">
        <v>16</v>
      </c>
      <c r="B5" s="33"/>
      <c r="C5" s="33"/>
      <c r="D5" s="33" t="s">
        <v>111</v>
      </c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50">
        <f>SUM(P6+P9+P14)</f>
        <v>47839.759999999995</v>
      </c>
      <c r="Q5" s="59"/>
      <c r="R5" s="124">
        <f>(S5/P5)</f>
        <v>0.53730223563276669</v>
      </c>
      <c r="S5" s="83">
        <f t="shared" ref="S5:T5" si="0">SUM(S6+S9+S14)</f>
        <v>25704.410000135002</v>
      </c>
      <c r="T5" s="83">
        <f t="shared" si="0"/>
        <v>1067.6666667</v>
      </c>
      <c r="U5" s="124">
        <f>V5/P5</f>
        <v>0.21608087080986613</v>
      </c>
      <c r="V5" s="83">
        <f>SUM(V6+V9+V14)</f>
        <v>10337.257000135</v>
      </c>
      <c r="W5" s="83">
        <f t="shared" ref="W5" si="1">SUM(W6+W9+W14)</f>
        <v>1067.6666667</v>
      </c>
      <c r="X5" s="124">
        <f>Y5/P5</f>
        <v>0.24661683085648844</v>
      </c>
      <c r="Y5" s="106">
        <f t="shared" ref="Y5" si="2">SUM(Y6+Y9+Y14)</f>
        <v>11798.090000135</v>
      </c>
      <c r="Z5" s="94"/>
      <c r="AA5" s="97"/>
    </row>
    <row r="6" spans="1:27" s="2" customFormat="1" ht="15.75" hidden="1" customHeight="1" thickTop="1" x14ac:dyDescent="0.2">
      <c r="A6" s="28" t="s">
        <v>8</v>
      </c>
      <c r="B6" s="29"/>
      <c r="C6" s="29"/>
      <c r="D6" s="29" t="s">
        <v>1</v>
      </c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47">
        <f>SUM(P7:P8)</f>
        <v>27886.71</v>
      </c>
      <c r="Q6" s="51"/>
      <c r="R6" s="121">
        <f t="shared" ref="R6:R69" si="3">(S6/P6)</f>
        <v>0.33333333333817433</v>
      </c>
      <c r="S6" s="105">
        <f t="shared" ref="S6:T6" si="4">SUM(S7:S8)</f>
        <v>9295.5700001349996</v>
      </c>
      <c r="T6" s="105">
        <f t="shared" si="4"/>
        <v>1067.6666667</v>
      </c>
      <c r="U6" s="121">
        <f t="shared" ref="U6:U69" si="5">V6/P6</f>
        <v>0.33333286716629529</v>
      </c>
      <c r="V6" s="105">
        <f>SUM(V7:V8)</f>
        <v>9295.5570001349988</v>
      </c>
      <c r="W6" s="105">
        <f t="shared" ref="W6" si="6">SUM(W7:W8)</f>
        <v>1067.6666667</v>
      </c>
      <c r="X6" s="121">
        <f t="shared" ref="X6:X69" si="7">Y6/P6</f>
        <v>0.33333369193192741</v>
      </c>
      <c r="Y6" s="107">
        <f t="shared" ref="Y6" si="8">SUM(Y7:Y8)</f>
        <v>9295.5800001349999</v>
      </c>
      <c r="Z6" s="94"/>
      <c r="AA6" s="97"/>
    </row>
    <row r="7" spans="1:27" s="2" customFormat="1" ht="34.5" hidden="1" customHeight="1" thickTop="1" x14ac:dyDescent="0.2">
      <c r="A7" s="19" t="s">
        <v>101</v>
      </c>
      <c r="B7" s="20" t="s">
        <v>117</v>
      </c>
      <c r="C7" s="20" t="s">
        <v>142</v>
      </c>
      <c r="D7" s="20" t="s">
        <v>219</v>
      </c>
      <c r="E7" s="20" t="s">
        <v>135</v>
      </c>
      <c r="F7" s="21" t="s">
        <v>65</v>
      </c>
      <c r="G7" s="22">
        <v>3</v>
      </c>
      <c r="H7" s="22">
        <v>3996.44</v>
      </c>
      <c r="I7" s="22">
        <v>4226.6997634500003</v>
      </c>
      <c r="J7" s="22">
        <v>0.75152117081250003</v>
      </c>
      <c r="K7" s="22">
        <v>748.11871537918705</v>
      </c>
      <c r="L7" s="22">
        <v>4975.57</v>
      </c>
      <c r="M7" s="22">
        <v>4226.6997634500003</v>
      </c>
      <c r="N7" s="22">
        <v>0.75152117081250003</v>
      </c>
      <c r="O7" s="22">
        <v>748.11871537918705</v>
      </c>
      <c r="P7" s="55">
        <f>L7*G7</f>
        <v>14926.71</v>
      </c>
      <c r="Q7" s="58">
        <v>1</v>
      </c>
      <c r="R7" s="121">
        <f t="shared" si="3"/>
        <v>0.33333333333333331</v>
      </c>
      <c r="S7" s="85">
        <v>4975.57</v>
      </c>
      <c r="T7" s="85">
        <v>1</v>
      </c>
      <c r="U7" s="121">
        <f t="shared" si="5"/>
        <v>0.33333246241134185</v>
      </c>
      <c r="V7" s="85">
        <v>4975.5569999999998</v>
      </c>
      <c r="W7" s="85">
        <v>1</v>
      </c>
      <c r="X7" s="121">
        <f t="shared" si="7"/>
        <v>0.3333340032733268</v>
      </c>
      <c r="Y7" s="108">
        <v>4975.58</v>
      </c>
      <c r="Z7" s="94"/>
      <c r="AA7" s="98"/>
    </row>
    <row r="8" spans="1:27" s="2" customFormat="1" ht="68.25" hidden="1" customHeight="1" thickTop="1" x14ac:dyDescent="0.2">
      <c r="A8" s="19" t="s">
        <v>103</v>
      </c>
      <c r="B8" s="20" t="s">
        <v>90</v>
      </c>
      <c r="C8" s="20" t="s">
        <v>409</v>
      </c>
      <c r="D8" s="20" t="s">
        <v>14</v>
      </c>
      <c r="E8" s="20" t="s">
        <v>308</v>
      </c>
      <c r="F8" s="21" t="s">
        <v>84</v>
      </c>
      <c r="G8" s="22">
        <v>3200</v>
      </c>
      <c r="H8" s="22">
        <v>3.25</v>
      </c>
      <c r="I8" s="22">
        <v>2.1299995799999998</v>
      </c>
      <c r="J8" s="22">
        <v>1.169185725</v>
      </c>
      <c r="K8" s="22">
        <v>0.75081469499999998</v>
      </c>
      <c r="L8" s="22">
        <v>4.05</v>
      </c>
      <c r="M8" s="22">
        <v>6815.9986559999998</v>
      </c>
      <c r="N8" s="22">
        <v>3741.3943199999999</v>
      </c>
      <c r="O8" s="22">
        <v>2402.6070239999999</v>
      </c>
      <c r="P8" s="55">
        <f>L8*G8</f>
        <v>12960</v>
      </c>
      <c r="Q8" s="58">
        <v>1066.6666667</v>
      </c>
      <c r="R8" s="121">
        <f t="shared" si="3"/>
        <v>0.33333333334374998</v>
      </c>
      <c r="S8" s="85">
        <f>Q8*L8</f>
        <v>4320.0000001349999</v>
      </c>
      <c r="T8" s="103">
        <v>1066.6666667</v>
      </c>
      <c r="U8" s="121">
        <f t="shared" si="5"/>
        <v>0.33333333334374998</v>
      </c>
      <c r="V8" s="85">
        <f>T8*L8</f>
        <v>4320.0000001349999</v>
      </c>
      <c r="W8" s="103">
        <v>1066.6666667</v>
      </c>
      <c r="X8" s="121">
        <f t="shared" si="7"/>
        <v>0.33333333334374998</v>
      </c>
      <c r="Y8" s="108">
        <f>W8*L8</f>
        <v>4320.0000001349999</v>
      </c>
      <c r="Z8" s="94"/>
      <c r="AA8" s="97"/>
    </row>
    <row r="9" spans="1:27" s="2" customFormat="1" ht="15.75" hidden="1" customHeight="1" thickTop="1" x14ac:dyDescent="0.2">
      <c r="A9" s="15" t="s">
        <v>9</v>
      </c>
      <c r="B9" s="16"/>
      <c r="C9" s="16"/>
      <c r="D9" s="16" t="s">
        <v>314</v>
      </c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48">
        <f>SUM(P10:P13)</f>
        <v>4786.57</v>
      </c>
      <c r="Q9" s="51"/>
      <c r="R9" s="121">
        <f t="shared" si="3"/>
        <v>1</v>
      </c>
      <c r="S9" s="86">
        <f>SUM(S10:S13)</f>
        <v>4786.57</v>
      </c>
      <c r="T9" s="86"/>
      <c r="U9" s="121">
        <f t="shared" si="5"/>
        <v>0</v>
      </c>
      <c r="V9" s="86">
        <f>SUM(V10:V13)</f>
        <v>0</v>
      </c>
      <c r="W9" s="86"/>
      <c r="X9" s="121">
        <f t="shared" si="7"/>
        <v>0</v>
      </c>
      <c r="Y9" s="109">
        <f>SUM(Y10:Y13)</f>
        <v>0</v>
      </c>
      <c r="Z9" s="94"/>
      <c r="AA9" s="97"/>
    </row>
    <row r="10" spans="1:27" s="2" customFormat="1" ht="34.5" hidden="1" customHeight="1" thickTop="1" x14ac:dyDescent="0.2">
      <c r="A10" s="19" t="s">
        <v>53</v>
      </c>
      <c r="B10" s="20" t="s">
        <v>217</v>
      </c>
      <c r="C10" s="20" t="s">
        <v>26</v>
      </c>
      <c r="D10" s="20" t="s">
        <v>5</v>
      </c>
      <c r="E10" s="20" t="s">
        <v>135</v>
      </c>
      <c r="F10" s="21" t="s">
        <v>391</v>
      </c>
      <c r="G10" s="22">
        <v>1</v>
      </c>
      <c r="H10" s="22">
        <v>214.82</v>
      </c>
      <c r="I10" s="22">
        <v>0</v>
      </c>
      <c r="J10" s="22">
        <v>0</v>
      </c>
      <c r="K10" s="22">
        <v>267.45</v>
      </c>
      <c r="L10" s="22">
        <v>214.82</v>
      </c>
      <c r="M10" s="22">
        <v>0</v>
      </c>
      <c r="N10" s="22">
        <v>0</v>
      </c>
      <c r="O10" s="22">
        <v>267.45</v>
      </c>
      <c r="P10" s="55">
        <f t="shared" ref="P10:P13" si="9">L10*G10</f>
        <v>214.82</v>
      </c>
      <c r="Q10" s="58">
        <v>1</v>
      </c>
      <c r="R10" s="121">
        <f t="shared" si="3"/>
        <v>1</v>
      </c>
      <c r="S10" s="85">
        <f t="shared" ref="S10:S13" si="10">Q10*L10</f>
        <v>214.82</v>
      </c>
      <c r="T10" s="85"/>
      <c r="U10" s="121">
        <f t="shared" si="5"/>
        <v>0</v>
      </c>
      <c r="V10" s="85">
        <f t="shared" ref="V10:V13" si="11">T10*L10</f>
        <v>0</v>
      </c>
      <c r="W10" s="85"/>
      <c r="X10" s="121">
        <f t="shared" si="7"/>
        <v>0</v>
      </c>
      <c r="Y10" s="108">
        <f t="shared" ref="Y10:Y13" si="12">W10*L10</f>
        <v>0</v>
      </c>
      <c r="Z10" s="94"/>
      <c r="AA10" s="97"/>
    </row>
    <row r="11" spans="1:27" s="2" customFormat="1" ht="34.5" hidden="1" customHeight="1" thickTop="1" x14ac:dyDescent="0.2">
      <c r="A11" s="19" t="s">
        <v>56</v>
      </c>
      <c r="B11" s="20" t="s">
        <v>267</v>
      </c>
      <c r="C11" s="20" t="s">
        <v>26</v>
      </c>
      <c r="D11" s="20" t="s">
        <v>316</v>
      </c>
      <c r="E11" s="20" t="s">
        <v>135</v>
      </c>
      <c r="F11" s="21" t="s">
        <v>354</v>
      </c>
      <c r="G11" s="22">
        <v>1</v>
      </c>
      <c r="H11" s="22">
        <v>800</v>
      </c>
      <c r="I11" s="22">
        <v>0</v>
      </c>
      <c r="J11" s="22">
        <v>0</v>
      </c>
      <c r="K11" s="22">
        <v>996</v>
      </c>
      <c r="L11" s="22">
        <v>800</v>
      </c>
      <c r="M11" s="22">
        <v>0</v>
      </c>
      <c r="N11" s="22">
        <v>0</v>
      </c>
      <c r="O11" s="22">
        <v>996</v>
      </c>
      <c r="P11" s="55">
        <f t="shared" si="9"/>
        <v>800</v>
      </c>
      <c r="Q11" s="58">
        <v>1</v>
      </c>
      <c r="R11" s="121">
        <f t="shared" si="3"/>
        <v>1</v>
      </c>
      <c r="S11" s="85">
        <f t="shared" si="10"/>
        <v>800</v>
      </c>
      <c r="T11" s="85"/>
      <c r="U11" s="121">
        <f t="shared" si="5"/>
        <v>0</v>
      </c>
      <c r="V11" s="85">
        <f t="shared" si="11"/>
        <v>0</v>
      </c>
      <c r="W11" s="85"/>
      <c r="X11" s="121">
        <f t="shared" si="7"/>
        <v>0</v>
      </c>
      <c r="Y11" s="108">
        <f t="shared" si="12"/>
        <v>0</v>
      </c>
      <c r="Z11" s="94"/>
      <c r="AA11" s="97"/>
    </row>
    <row r="12" spans="1:27" s="2" customFormat="1" ht="34.5" hidden="1" customHeight="1" thickTop="1" x14ac:dyDescent="0.2">
      <c r="A12" s="19" t="s">
        <v>58</v>
      </c>
      <c r="B12" s="20" t="s">
        <v>268</v>
      </c>
      <c r="C12" s="20" t="s">
        <v>26</v>
      </c>
      <c r="D12" s="20" t="s">
        <v>230</v>
      </c>
      <c r="E12" s="20" t="s">
        <v>135</v>
      </c>
      <c r="F12" s="21" t="s">
        <v>354</v>
      </c>
      <c r="G12" s="22">
        <v>1</v>
      </c>
      <c r="H12" s="22">
        <v>375</v>
      </c>
      <c r="I12" s="22">
        <v>0</v>
      </c>
      <c r="J12" s="22">
        <v>0</v>
      </c>
      <c r="K12" s="22">
        <v>466.88</v>
      </c>
      <c r="L12" s="22">
        <v>375</v>
      </c>
      <c r="M12" s="22">
        <v>0</v>
      </c>
      <c r="N12" s="22">
        <v>0</v>
      </c>
      <c r="O12" s="22">
        <v>466.88</v>
      </c>
      <c r="P12" s="55">
        <f t="shared" si="9"/>
        <v>375</v>
      </c>
      <c r="Q12" s="58">
        <v>1</v>
      </c>
      <c r="R12" s="121">
        <f t="shared" si="3"/>
        <v>1</v>
      </c>
      <c r="S12" s="85">
        <f t="shared" si="10"/>
        <v>375</v>
      </c>
      <c r="T12" s="85"/>
      <c r="U12" s="121">
        <f t="shared" si="5"/>
        <v>0</v>
      </c>
      <c r="V12" s="85">
        <f t="shared" si="11"/>
        <v>0</v>
      </c>
      <c r="W12" s="85"/>
      <c r="X12" s="121">
        <f t="shared" si="7"/>
        <v>0</v>
      </c>
      <c r="Y12" s="108">
        <f t="shared" si="12"/>
        <v>0</v>
      </c>
      <c r="Z12" s="94"/>
      <c r="AA12" s="97"/>
    </row>
    <row r="13" spans="1:27" s="2" customFormat="1" ht="45.75" hidden="1" customHeight="1" thickTop="1" x14ac:dyDescent="0.2">
      <c r="A13" s="19" t="s">
        <v>61</v>
      </c>
      <c r="B13" s="20" t="s">
        <v>87</v>
      </c>
      <c r="C13" s="20" t="s">
        <v>26</v>
      </c>
      <c r="D13" s="20" t="s">
        <v>215</v>
      </c>
      <c r="E13" s="20" t="s">
        <v>340</v>
      </c>
      <c r="F13" s="21" t="s">
        <v>354</v>
      </c>
      <c r="G13" s="22">
        <v>1</v>
      </c>
      <c r="H13" s="22">
        <v>3396.75</v>
      </c>
      <c r="I13" s="22">
        <v>0</v>
      </c>
      <c r="J13" s="22">
        <v>0</v>
      </c>
      <c r="K13" s="22">
        <v>4228.95</v>
      </c>
      <c r="L13" s="22">
        <v>3396.75</v>
      </c>
      <c r="M13" s="22">
        <v>0</v>
      </c>
      <c r="N13" s="22">
        <v>0</v>
      </c>
      <c r="O13" s="22">
        <v>4228.95</v>
      </c>
      <c r="P13" s="55">
        <f t="shared" si="9"/>
        <v>3396.75</v>
      </c>
      <c r="Q13" s="58">
        <v>1</v>
      </c>
      <c r="R13" s="121">
        <f t="shared" si="3"/>
        <v>1</v>
      </c>
      <c r="S13" s="85">
        <f t="shared" si="10"/>
        <v>3396.75</v>
      </c>
      <c r="T13" s="85"/>
      <c r="U13" s="121">
        <f t="shared" si="5"/>
        <v>0</v>
      </c>
      <c r="V13" s="85">
        <f t="shared" si="11"/>
        <v>0</v>
      </c>
      <c r="W13" s="85"/>
      <c r="X13" s="121">
        <f t="shared" si="7"/>
        <v>0</v>
      </c>
      <c r="Y13" s="108">
        <f t="shared" si="12"/>
        <v>0</v>
      </c>
      <c r="Z13" s="94"/>
      <c r="AA13" s="97"/>
    </row>
    <row r="14" spans="1:27" s="2" customFormat="1" ht="15.75" hidden="1" customHeight="1" thickTop="1" x14ac:dyDescent="0.2">
      <c r="A14" s="15" t="s">
        <v>10</v>
      </c>
      <c r="B14" s="16"/>
      <c r="C14" s="16"/>
      <c r="D14" s="16" t="s">
        <v>34</v>
      </c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48">
        <f>SUM(P15:P18)</f>
        <v>15166.48</v>
      </c>
      <c r="Q14" s="51"/>
      <c r="R14" s="121">
        <f t="shared" si="3"/>
        <v>0.76631294802749228</v>
      </c>
      <c r="S14" s="86">
        <f>SUM(S15:S18)</f>
        <v>11622.27</v>
      </c>
      <c r="T14" s="86"/>
      <c r="U14" s="121">
        <f t="shared" si="5"/>
        <v>6.8684361829508239E-2</v>
      </c>
      <c r="V14" s="86">
        <f>SUM(V15:V18)</f>
        <v>1041.7</v>
      </c>
      <c r="W14" s="86"/>
      <c r="X14" s="121">
        <f t="shared" si="7"/>
        <v>0.16500269014299956</v>
      </c>
      <c r="Y14" s="109">
        <f>SUM(Y15:Y18)</f>
        <v>2502.5099999999998</v>
      </c>
      <c r="Z14" s="94"/>
      <c r="AA14" s="97"/>
    </row>
    <row r="15" spans="1:27" s="2" customFormat="1" ht="57" hidden="1" customHeight="1" thickTop="1" x14ac:dyDescent="0.2">
      <c r="A15" s="19" t="s">
        <v>407</v>
      </c>
      <c r="B15" s="20" t="s">
        <v>140</v>
      </c>
      <c r="C15" s="20" t="s">
        <v>419</v>
      </c>
      <c r="D15" s="20" t="s">
        <v>88</v>
      </c>
      <c r="E15" s="20" t="s">
        <v>196</v>
      </c>
      <c r="F15" s="21" t="s">
        <v>176</v>
      </c>
      <c r="G15" s="22">
        <v>2</v>
      </c>
      <c r="H15" s="22">
        <v>1173.3399999999999</v>
      </c>
      <c r="I15" s="22">
        <v>0</v>
      </c>
      <c r="J15" s="22">
        <v>0</v>
      </c>
      <c r="K15" s="22">
        <v>1460.81</v>
      </c>
      <c r="L15" s="22">
        <v>1460.81</v>
      </c>
      <c r="M15" s="22">
        <v>0</v>
      </c>
      <c r="N15" s="22">
        <v>0</v>
      </c>
      <c r="O15" s="22">
        <v>2921.62</v>
      </c>
      <c r="P15" s="55">
        <f t="shared" ref="P15:P18" si="13">L15*G15</f>
        <v>2921.62</v>
      </c>
      <c r="Q15" s="58">
        <v>1</v>
      </c>
      <c r="R15" s="121">
        <f t="shared" si="3"/>
        <v>0.5</v>
      </c>
      <c r="S15" s="85">
        <f t="shared" ref="S15:S18" si="14">Q15*L15</f>
        <v>1460.81</v>
      </c>
      <c r="T15" s="85"/>
      <c r="U15" s="121">
        <f t="shared" si="5"/>
        <v>0</v>
      </c>
      <c r="V15" s="85">
        <f t="shared" ref="V15:V18" si="15">T15*L15</f>
        <v>0</v>
      </c>
      <c r="W15" s="85">
        <v>1</v>
      </c>
      <c r="X15" s="121">
        <f t="shared" si="7"/>
        <v>0.5</v>
      </c>
      <c r="Y15" s="108">
        <f t="shared" ref="Y15:Y18" si="16">W15*L15</f>
        <v>1460.81</v>
      </c>
      <c r="Z15" s="94"/>
      <c r="AA15" s="97"/>
    </row>
    <row r="16" spans="1:27" s="2" customFormat="1" ht="23.25" hidden="1" customHeight="1" thickTop="1" x14ac:dyDescent="0.2">
      <c r="A16" s="19" t="s">
        <v>408</v>
      </c>
      <c r="B16" s="20" t="s">
        <v>12</v>
      </c>
      <c r="C16" s="20" t="s">
        <v>231</v>
      </c>
      <c r="D16" s="20" t="s">
        <v>356</v>
      </c>
      <c r="E16" s="20" t="s">
        <v>98</v>
      </c>
      <c r="F16" s="21" t="s">
        <v>6</v>
      </c>
      <c r="G16" s="22">
        <v>3</v>
      </c>
      <c r="H16" s="22">
        <v>318.95</v>
      </c>
      <c r="I16" s="22">
        <v>69.258076000000003</v>
      </c>
      <c r="J16" s="22">
        <v>0</v>
      </c>
      <c r="K16" s="22">
        <v>327.83192400000001</v>
      </c>
      <c r="L16" s="22">
        <v>397.09</v>
      </c>
      <c r="M16" s="22">
        <v>69.258076000000003</v>
      </c>
      <c r="N16" s="22">
        <v>0</v>
      </c>
      <c r="O16" s="22">
        <v>327.83192400000001</v>
      </c>
      <c r="P16" s="55">
        <f t="shared" si="13"/>
        <v>1191.27</v>
      </c>
      <c r="Q16" s="58">
        <v>1</v>
      </c>
      <c r="R16" s="121">
        <f t="shared" si="3"/>
        <v>0.33333333333333331</v>
      </c>
      <c r="S16" s="85">
        <f t="shared" si="14"/>
        <v>397.09</v>
      </c>
      <c r="T16" s="85">
        <v>1</v>
      </c>
      <c r="U16" s="121">
        <f t="shared" si="5"/>
        <v>0.33333333333333331</v>
      </c>
      <c r="V16" s="85">
        <f t="shared" si="15"/>
        <v>397.09</v>
      </c>
      <c r="W16" s="85">
        <v>1</v>
      </c>
      <c r="X16" s="121">
        <f t="shared" si="7"/>
        <v>0.33333333333333331</v>
      </c>
      <c r="Y16" s="108">
        <f t="shared" si="16"/>
        <v>397.09</v>
      </c>
      <c r="Z16" s="94"/>
      <c r="AA16" s="97"/>
    </row>
    <row r="17" spans="1:27" s="2" customFormat="1" ht="23.25" hidden="1" customHeight="1" thickTop="1" x14ac:dyDescent="0.2">
      <c r="A17" s="19" t="s">
        <v>410</v>
      </c>
      <c r="B17" s="20" t="s">
        <v>59</v>
      </c>
      <c r="C17" s="20" t="s">
        <v>231</v>
      </c>
      <c r="D17" s="20" t="s">
        <v>209</v>
      </c>
      <c r="E17" s="20" t="s">
        <v>98</v>
      </c>
      <c r="F17" s="21" t="s">
        <v>6</v>
      </c>
      <c r="G17" s="22">
        <v>3</v>
      </c>
      <c r="H17" s="22">
        <v>517.76</v>
      </c>
      <c r="I17" s="22">
        <v>117.576036</v>
      </c>
      <c r="J17" s="22">
        <v>0</v>
      </c>
      <c r="K17" s="22">
        <v>527.03396399999997</v>
      </c>
      <c r="L17" s="22">
        <v>644.61</v>
      </c>
      <c r="M17" s="22">
        <v>117.576036</v>
      </c>
      <c r="N17" s="22">
        <v>0</v>
      </c>
      <c r="O17" s="22">
        <v>527.03396399999997</v>
      </c>
      <c r="P17" s="55">
        <f t="shared" si="13"/>
        <v>1933.83</v>
      </c>
      <c r="Q17" s="58">
        <v>1</v>
      </c>
      <c r="R17" s="121">
        <f t="shared" si="3"/>
        <v>0.33333333333333337</v>
      </c>
      <c r="S17" s="85">
        <f t="shared" si="14"/>
        <v>644.61</v>
      </c>
      <c r="T17" s="85">
        <v>1</v>
      </c>
      <c r="U17" s="121">
        <f t="shared" si="5"/>
        <v>0.33333333333333337</v>
      </c>
      <c r="V17" s="85">
        <f t="shared" si="15"/>
        <v>644.61</v>
      </c>
      <c r="W17" s="85">
        <v>1</v>
      </c>
      <c r="X17" s="121">
        <f t="shared" si="7"/>
        <v>0.33333333333333337</v>
      </c>
      <c r="Y17" s="108">
        <f t="shared" si="16"/>
        <v>644.61</v>
      </c>
      <c r="Z17" s="94"/>
      <c r="AA17" s="97"/>
    </row>
    <row r="18" spans="1:27" s="2" customFormat="1" ht="45.75" hidden="1" customHeight="1" thickTop="1" x14ac:dyDescent="0.2">
      <c r="A18" s="36" t="s">
        <v>411</v>
      </c>
      <c r="B18" s="37" t="s">
        <v>281</v>
      </c>
      <c r="C18" s="37" t="s">
        <v>142</v>
      </c>
      <c r="D18" s="37" t="s">
        <v>45</v>
      </c>
      <c r="E18" s="37" t="s">
        <v>340</v>
      </c>
      <c r="F18" s="38" t="s">
        <v>105</v>
      </c>
      <c r="G18" s="39">
        <v>148</v>
      </c>
      <c r="H18" s="39">
        <v>49.49</v>
      </c>
      <c r="I18" s="39">
        <v>32.332705553750003</v>
      </c>
      <c r="J18" s="39">
        <v>1.1068421949975</v>
      </c>
      <c r="K18" s="39">
        <v>28.1804522512525</v>
      </c>
      <c r="L18" s="39">
        <v>61.62</v>
      </c>
      <c r="M18" s="39">
        <v>4785.2404219549999</v>
      </c>
      <c r="N18" s="39">
        <v>163.81264485963001</v>
      </c>
      <c r="O18" s="39">
        <v>4170.70693318537</v>
      </c>
      <c r="P18" s="55">
        <f t="shared" si="13"/>
        <v>9119.76</v>
      </c>
      <c r="Q18" s="58">
        <v>148</v>
      </c>
      <c r="R18" s="121">
        <f t="shared" si="3"/>
        <v>1</v>
      </c>
      <c r="S18" s="85">
        <f t="shared" si="14"/>
        <v>9119.76</v>
      </c>
      <c r="T18" s="85"/>
      <c r="U18" s="121">
        <f t="shared" si="5"/>
        <v>0</v>
      </c>
      <c r="V18" s="85">
        <f t="shared" si="15"/>
        <v>0</v>
      </c>
      <c r="W18" s="85"/>
      <c r="X18" s="121">
        <f t="shared" si="7"/>
        <v>0</v>
      </c>
      <c r="Y18" s="108">
        <f t="shared" si="16"/>
        <v>0</v>
      </c>
      <c r="Z18" s="94"/>
      <c r="AA18" s="97"/>
    </row>
    <row r="19" spans="1:27" s="2" customFormat="1" ht="14.25" thickTop="1" thickBot="1" x14ac:dyDescent="0.25">
      <c r="A19" s="74" t="s">
        <v>17</v>
      </c>
      <c r="B19" s="40"/>
      <c r="C19" s="40"/>
      <c r="D19" s="40" t="s">
        <v>187</v>
      </c>
      <c r="E19" s="4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9">
        <f>SUM(P20:P34)</f>
        <v>13320.559900000002</v>
      </c>
      <c r="Q19" s="51"/>
      <c r="R19" s="121">
        <f t="shared" si="3"/>
        <v>0.83385466402204311</v>
      </c>
      <c r="S19" s="87">
        <f>SUM(S20:S34)</f>
        <v>11107.411000000002</v>
      </c>
      <c r="T19" s="86"/>
      <c r="U19" s="121">
        <f t="shared" si="5"/>
        <v>0.1661454185570683</v>
      </c>
      <c r="V19" s="87">
        <f>SUM(V20:V34)</f>
        <v>2213.15</v>
      </c>
      <c r="W19" s="86"/>
      <c r="X19" s="121">
        <f t="shared" si="7"/>
        <v>0</v>
      </c>
      <c r="Y19" s="110">
        <f>SUM(Y20:Y34)</f>
        <v>0</v>
      </c>
      <c r="Z19" s="94"/>
      <c r="AA19" s="97"/>
    </row>
    <row r="20" spans="1:27" s="2" customFormat="1" ht="34.5" hidden="1" thickTop="1" x14ac:dyDescent="0.2">
      <c r="A20" s="42" t="s">
        <v>367</v>
      </c>
      <c r="B20" s="43" t="s">
        <v>188</v>
      </c>
      <c r="C20" s="43" t="s">
        <v>26</v>
      </c>
      <c r="D20" s="43" t="s">
        <v>361</v>
      </c>
      <c r="E20" s="43" t="s">
        <v>135</v>
      </c>
      <c r="F20" s="44" t="s">
        <v>105</v>
      </c>
      <c r="G20" s="45">
        <v>20</v>
      </c>
      <c r="H20" s="45">
        <v>13.77</v>
      </c>
      <c r="I20" s="45">
        <v>12.126238652</v>
      </c>
      <c r="J20" s="45">
        <v>0.47513225931600001</v>
      </c>
      <c r="K20" s="45">
        <v>4.5386290886839999</v>
      </c>
      <c r="L20" s="45">
        <v>17.14</v>
      </c>
      <c r="M20" s="45">
        <v>242.52477304000001</v>
      </c>
      <c r="N20" s="45">
        <v>9.5026451863200005</v>
      </c>
      <c r="O20" s="45">
        <v>90.772581773680002</v>
      </c>
      <c r="P20" s="55">
        <f t="shared" ref="P20:P34" si="17">L20*G20</f>
        <v>342.8</v>
      </c>
      <c r="Q20" s="58">
        <v>20</v>
      </c>
      <c r="R20" s="121">
        <f t="shared" si="3"/>
        <v>1</v>
      </c>
      <c r="S20" s="84">
        <f t="shared" ref="S20:S26" si="18">Q20*L20</f>
        <v>342.8</v>
      </c>
      <c r="T20" s="85"/>
      <c r="U20" s="121">
        <f t="shared" si="5"/>
        <v>0</v>
      </c>
      <c r="V20" s="84">
        <f t="shared" ref="V20:V34" si="19">T20*L20</f>
        <v>0</v>
      </c>
      <c r="W20" s="85"/>
      <c r="X20" s="121">
        <f t="shared" si="7"/>
        <v>0</v>
      </c>
      <c r="Y20" s="111">
        <f t="shared" ref="Y20:Y34" si="20">W20*L20</f>
        <v>0</v>
      </c>
      <c r="Z20" s="94"/>
      <c r="AA20" s="97"/>
    </row>
    <row r="21" spans="1:27" s="2" customFormat="1" ht="45.75" hidden="1" thickTop="1" x14ac:dyDescent="0.2">
      <c r="A21" s="19" t="s">
        <v>368</v>
      </c>
      <c r="B21" s="20" t="s">
        <v>397</v>
      </c>
      <c r="C21" s="20" t="s">
        <v>142</v>
      </c>
      <c r="D21" s="20" t="s">
        <v>293</v>
      </c>
      <c r="E21" s="20" t="s">
        <v>340</v>
      </c>
      <c r="F21" s="21" t="s">
        <v>106</v>
      </c>
      <c r="G21" s="22">
        <v>3</v>
      </c>
      <c r="H21" s="22">
        <v>86.06</v>
      </c>
      <c r="I21" s="22">
        <v>75.783991575000002</v>
      </c>
      <c r="J21" s="22">
        <v>2.9695766207249998</v>
      </c>
      <c r="K21" s="22">
        <v>28.386431804274999</v>
      </c>
      <c r="L21" s="22">
        <v>107.14</v>
      </c>
      <c r="M21" s="22">
        <v>227.35197472499999</v>
      </c>
      <c r="N21" s="22">
        <v>8.9087298621750008</v>
      </c>
      <c r="O21" s="22">
        <v>85.159295412825003</v>
      </c>
      <c r="P21" s="55">
        <f t="shared" si="17"/>
        <v>321.42</v>
      </c>
      <c r="Q21" s="58">
        <v>3</v>
      </c>
      <c r="R21" s="121">
        <f t="shared" si="3"/>
        <v>1</v>
      </c>
      <c r="S21" s="85">
        <f t="shared" si="18"/>
        <v>321.42</v>
      </c>
      <c r="T21" s="85"/>
      <c r="U21" s="121">
        <f t="shared" si="5"/>
        <v>0</v>
      </c>
      <c r="V21" s="85">
        <f t="shared" si="19"/>
        <v>0</v>
      </c>
      <c r="W21" s="85"/>
      <c r="X21" s="121">
        <f t="shared" si="7"/>
        <v>0</v>
      </c>
      <c r="Y21" s="108">
        <f t="shared" si="20"/>
        <v>0</v>
      </c>
      <c r="Z21" s="94"/>
      <c r="AA21" s="97"/>
    </row>
    <row r="22" spans="1:27" s="2" customFormat="1" ht="45.75" hidden="1" thickTop="1" x14ac:dyDescent="0.2">
      <c r="A22" s="19" t="s">
        <v>369</v>
      </c>
      <c r="B22" s="20" t="s">
        <v>405</v>
      </c>
      <c r="C22" s="20" t="s">
        <v>142</v>
      </c>
      <c r="D22" s="20" t="s">
        <v>134</v>
      </c>
      <c r="E22" s="20" t="s">
        <v>340</v>
      </c>
      <c r="F22" s="21" t="s">
        <v>105</v>
      </c>
      <c r="G22" s="22">
        <v>80</v>
      </c>
      <c r="H22" s="22">
        <v>6.8</v>
      </c>
      <c r="I22" s="22">
        <v>6.198961583</v>
      </c>
      <c r="J22" s="22">
        <v>0.21596920878</v>
      </c>
      <c r="K22" s="22">
        <v>2.0550692082199999</v>
      </c>
      <c r="L22" s="22">
        <v>8.4700000000000006</v>
      </c>
      <c r="M22" s="22">
        <v>495.91692663999999</v>
      </c>
      <c r="N22" s="22">
        <v>17.277536702399999</v>
      </c>
      <c r="O22" s="22">
        <v>164.40553665760001</v>
      </c>
      <c r="P22" s="55">
        <f t="shared" si="17"/>
        <v>677.6</v>
      </c>
      <c r="Q22" s="58">
        <v>80</v>
      </c>
      <c r="R22" s="121">
        <f t="shared" si="3"/>
        <v>1</v>
      </c>
      <c r="S22" s="85">
        <f t="shared" si="18"/>
        <v>677.6</v>
      </c>
      <c r="T22" s="85"/>
      <c r="U22" s="121">
        <f t="shared" si="5"/>
        <v>0</v>
      </c>
      <c r="V22" s="85">
        <f t="shared" si="19"/>
        <v>0</v>
      </c>
      <c r="W22" s="85"/>
      <c r="X22" s="121">
        <f t="shared" si="7"/>
        <v>0</v>
      </c>
      <c r="Y22" s="108">
        <f t="shared" si="20"/>
        <v>0</v>
      </c>
      <c r="Z22" s="94"/>
      <c r="AA22" s="97"/>
    </row>
    <row r="23" spans="1:27" s="2" customFormat="1" ht="34.5" hidden="1" thickTop="1" x14ac:dyDescent="0.2">
      <c r="A23" s="19" t="s">
        <v>370</v>
      </c>
      <c r="B23" s="20" t="s">
        <v>191</v>
      </c>
      <c r="C23" s="20" t="s">
        <v>26</v>
      </c>
      <c r="D23" s="20" t="s">
        <v>118</v>
      </c>
      <c r="E23" s="20" t="s">
        <v>135</v>
      </c>
      <c r="F23" s="21" t="s">
        <v>105</v>
      </c>
      <c r="G23" s="22">
        <v>124</v>
      </c>
      <c r="H23" s="22">
        <v>43.03</v>
      </c>
      <c r="I23" s="22">
        <v>37.896995787500003</v>
      </c>
      <c r="J23" s="22">
        <v>1.4847883103624999</v>
      </c>
      <c r="K23" s="22">
        <v>14.1882159021375</v>
      </c>
      <c r="L23" s="22">
        <v>53.57</v>
      </c>
      <c r="M23" s="22">
        <v>4699.2274776499999</v>
      </c>
      <c r="N23" s="22">
        <v>184.11375048495</v>
      </c>
      <c r="O23" s="22">
        <v>1759.3387718650499</v>
      </c>
      <c r="P23" s="55">
        <f t="shared" si="17"/>
        <v>6642.68</v>
      </c>
      <c r="Q23" s="58">
        <v>124</v>
      </c>
      <c r="R23" s="121">
        <f t="shared" si="3"/>
        <v>1</v>
      </c>
      <c r="S23" s="85">
        <f t="shared" si="18"/>
        <v>6642.68</v>
      </c>
      <c r="T23" s="85"/>
      <c r="U23" s="121">
        <f t="shared" si="5"/>
        <v>0</v>
      </c>
      <c r="V23" s="85">
        <f t="shared" si="19"/>
        <v>0</v>
      </c>
      <c r="W23" s="85"/>
      <c r="X23" s="121">
        <f t="shared" si="7"/>
        <v>0</v>
      </c>
      <c r="Y23" s="108">
        <f t="shared" si="20"/>
        <v>0</v>
      </c>
      <c r="Z23" s="94"/>
      <c r="AA23" s="97"/>
    </row>
    <row r="24" spans="1:27" s="2" customFormat="1" ht="45.75" hidden="1" thickTop="1" x14ac:dyDescent="0.2">
      <c r="A24" s="19" t="s">
        <v>371</v>
      </c>
      <c r="B24" s="20" t="s">
        <v>392</v>
      </c>
      <c r="C24" s="20" t="s">
        <v>142</v>
      </c>
      <c r="D24" s="20" t="s">
        <v>276</v>
      </c>
      <c r="E24" s="20" t="s">
        <v>340</v>
      </c>
      <c r="F24" s="21" t="s">
        <v>43</v>
      </c>
      <c r="G24" s="22">
        <v>54</v>
      </c>
      <c r="H24" s="22">
        <v>3.22</v>
      </c>
      <c r="I24" s="22">
        <v>2.8516731329999998</v>
      </c>
      <c r="J24" s="22">
        <v>0.11068421949975001</v>
      </c>
      <c r="K24" s="22">
        <v>1.04764264750025</v>
      </c>
      <c r="L24" s="22">
        <v>4.01</v>
      </c>
      <c r="M24" s="22">
        <v>153.99034918199999</v>
      </c>
      <c r="N24" s="22">
        <v>5.9769478529865001</v>
      </c>
      <c r="O24" s="22">
        <v>56.572702965013498</v>
      </c>
      <c r="P24" s="55">
        <f t="shared" si="17"/>
        <v>216.54</v>
      </c>
      <c r="Q24" s="58">
        <v>54</v>
      </c>
      <c r="R24" s="121">
        <f t="shared" si="3"/>
        <v>1</v>
      </c>
      <c r="S24" s="85">
        <f t="shared" si="18"/>
        <v>216.54</v>
      </c>
      <c r="T24" s="85"/>
      <c r="U24" s="121">
        <f t="shared" si="5"/>
        <v>0</v>
      </c>
      <c r="V24" s="85">
        <f t="shared" si="19"/>
        <v>0</v>
      </c>
      <c r="W24" s="85"/>
      <c r="X24" s="121">
        <f t="shared" si="7"/>
        <v>0</v>
      </c>
      <c r="Y24" s="108">
        <f t="shared" si="20"/>
        <v>0</v>
      </c>
      <c r="Z24" s="94"/>
      <c r="AA24" s="97"/>
    </row>
    <row r="25" spans="1:27" s="2" customFormat="1" ht="45.75" hidden="1" thickTop="1" x14ac:dyDescent="0.2">
      <c r="A25" s="19" t="s">
        <v>374</v>
      </c>
      <c r="B25" s="20" t="s">
        <v>394</v>
      </c>
      <c r="C25" s="20" t="s">
        <v>142</v>
      </c>
      <c r="D25" s="20" t="s">
        <v>197</v>
      </c>
      <c r="E25" s="20" t="s">
        <v>340</v>
      </c>
      <c r="F25" s="21" t="s">
        <v>176</v>
      </c>
      <c r="G25" s="22">
        <v>25</v>
      </c>
      <c r="H25" s="22">
        <v>12.46</v>
      </c>
      <c r="I25" s="22">
        <v>11.529225316750001</v>
      </c>
      <c r="J25" s="22">
        <v>0.377946115365</v>
      </c>
      <c r="K25" s="22">
        <v>3.6028285678850001</v>
      </c>
      <c r="L25" s="22">
        <v>15.51</v>
      </c>
      <c r="M25" s="22">
        <v>288.23063291875002</v>
      </c>
      <c r="N25" s="22">
        <v>9.4486528841249999</v>
      </c>
      <c r="O25" s="22">
        <v>90.070714197125</v>
      </c>
      <c r="P25" s="55">
        <f t="shared" si="17"/>
        <v>387.75</v>
      </c>
      <c r="Q25" s="58">
        <v>25</v>
      </c>
      <c r="R25" s="121">
        <f t="shared" si="3"/>
        <v>1</v>
      </c>
      <c r="S25" s="85">
        <f t="shared" si="18"/>
        <v>387.75</v>
      </c>
      <c r="T25" s="85"/>
      <c r="U25" s="121">
        <f t="shared" si="5"/>
        <v>0</v>
      </c>
      <c r="V25" s="85">
        <f t="shared" si="19"/>
        <v>0</v>
      </c>
      <c r="W25" s="85"/>
      <c r="X25" s="121">
        <f t="shared" si="7"/>
        <v>0</v>
      </c>
      <c r="Y25" s="108">
        <f t="shared" si="20"/>
        <v>0</v>
      </c>
      <c r="Z25" s="94"/>
      <c r="AA25" s="97"/>
    </row>
    <row r="26" spans="1:27" s="2" customFormat="1" ht="45.75" hidden="1" thickTop="1" x14ac:dyDescent="0.2">
      <c r="A26" s="19" t="s">
        <v>376</v>
      </c>
      <c r="B26" s="20" t="s">
        <v>69</v>
      </c>
      <c r="C26" s="20" t="s">
        <v>142</v>
      </c>
      <c r="D26" s="20" t="s">
        <v>0</v>
      </c>
      <c r="E26" s="20" t="s">
        <v>340</v>
      </c>
      <c r="F26" s="21" t="s">
        <v>176</v>
      </c>
      <c r="G26" s="22">
        <v>13</v>
      </c>
      <c r="H26" s="22">
        <v>4.92</v>
      </c>
      <c r="I26" s="22">
        <v>4.7062144149999998</v>
      </c>
      <c r="J26" s="22">
        <v>0.13498075548749999</v>
      </c>
      <c r="K26" s="22">
        <v>1.2888048295125001</v>
      </c>
      <c r="L26" s="22">
        <v>6.13</v>
      </c>
      <c r="M26" s="22">
        <v>61.180787395000003</v>
      </c>
      <c r="N26" s="22">
        <v>1.7547498213374999</v>
      </c>
      <c r="O26" s="22">
        <v>16.7544627836625</v>
      </c>
      <c r="P26" s="55">
        <f t="shared" si="17"/>
        <v>79.69</v>
      </c>
      <c r="Q26" s="58">
        <v>13</v>
      </c>
      <c r="R26" s="121">
        <f t="shared" si="3"/>
        <v>1</v>
      </c>
      <c r="S26" s="85">
        <f t="shared" si="18"/>
        <v>79.69</v>
      </c>
      <c r="T26" s="85"/>
      <c r="U26" s="121">
        <f t="shared" si="5"/>
        <v>0</v>
      </c>
      <c r="V26" s="85">
        <f t="shared" si="19"/>
        <v>0</v>
      </c>
      <c r="W26" s="85"/>
      <c r="X26" s="121">
        <f t="shared" si="7"/>
        <v>0</v>
      </c>
      <c r="Y26" s="108">
        <f t="shared" si="20"/>
        <v>0</v>
      </c>
      <c r="Z26" s="94"/>
      <c r="AA26" s="97"/>
    </row>
    <row r="27" spans="1:27" s="2" customFormat="1" ht="34.5" hidden="1" thickTop="1" x14ac:dyDescent="0.2">
      <c r="A27" s="19" t="s">
        <v>398</v>
      </c>
      <c r="B27" s="20" t="s">
        <v>333</v>
      </c>
      <c r="C27" s="20" t="s">
        <v>26</v>
      </c>
      <c r="D27" s="20" t="s">
        <v>3</v>
      </c>
      <c r="E27" s="20" t="s">
        <v>135</v>
      </c>
      <c r="F27" s="21" t="s">
        <v>147</v>
      </c>
      <c r="G27" s="22">
        <v>0.55400000000000005</v>
      </c>
      <c r="H27" s="22">
        <v>2.29</v>
      </c>
      <c r="I27" s="22">
        <v>2.1045267332500002</v>
      </c>
      <c r="J27" s="22">
        <v>7.01899928535E-2</v>
      </c>
      <c r="K27" s="22">
        <v>0.6752832738965</v>
      </c>
      <c r="L27" s="22">
        <v>2.85</v>
      </c>
      <c r="M27" s="22">
        <v>1.1659078102205001</v>
      </c>
      <c r="N27" s="22">
        <v>3.8885256040838999E-2</v>
      </c>
      <c r="O27" s="22">
        <v>0.37520693373866099</v>
      </c>
      <c r="P27" s="55">
        <f t="shared" si="17"/>
        <v>1.5789000000000002</v>
      </c>
      <c r="Q27" s="58">
        <v>0.55000000000000004</v>
      </c>
      <c r="R27" s="121">
        <f t="shared" si="3"/>
        <v>1.0006966875672936</v>
      </c>
      <c r="S27" s="85">
        <v>1.58</v>
      </c>
      <c r="T27" s="85"/>
      <c r="U27" s="121">
        <f t="shared" si="5"/>
        <v>0</v>
      </c>
      <c r="V27" s="85">
        <f t="shared" si="19"/>
        <v>0</v>
      </c>
      <c r="W27" s="85"/>
      <c r="X27" s="121">
        <f t="shared" si="7"/>
        <v>0</v>
      </c>
      <c r="Y27" s="108">
        <f t="shared" si="20"/>
        <v>0</v>
      </c>
      <c r="Z27" s="94"/>
      <c r="AA27" s="97"/>
    </row>
    <row r="28" spans="1:27" s="2" customFormat="1" ht="45.75" hidden="1" thickTop="1" x14ac:dyDescent="0.2">
      <c r="A28" s="19" t="s">
        <v>399</v>
      </c>
      <c r="B28" s="20" t="s">
        <v>395</v>
      </c>
      <c r="C28" s="20" t="s">
        <v>142</v>
      </c>
      <c r="D28" s="20" t="s">
        <v>302</v>
      </c>
      <c r="E28" s="20" t="s">
        <v>340</v>
      </c>
      <c r="F28" s="21" t="s">
        <v>106</v>
      </c>
      <c r="G28" s="22">
        <v>1.1000000000000001</v>
      </c>
      <c r="H28" s="22">
        <v>68.84</v>
      </c>
      <c r="I28" s="22">
        <v>60.631193260000003</v>
      </c>
      <c r="J28" s="22">
        <v>2.3756612965800001</v>
      </c>
      <c r="K28" s="22">
        <v>22.703145443419999</v>
      </c>
      <c r="L28" s="22">
        <v>85.71</v>
      </c>
      <c r="M28" s="22">
        <v>66.694312585999995</v>
      </c>
      <c r="N28" s="22">
        <v>2.6132274262380002</v>
      </c>
      <c r="O28" s="22">
        <v>24.972459987762001</v>
      </c>
      <c r="P28" s="55">
        <f t="shared" si="17"/>
        <v>94.281000000000006</v>
      </c>
      <c r="Q28" s="58">
        <v>1.1000000000000001</v>
      </c>
      <c r="R28" s="121">
        <f t="shared" si="3"/>
        <v>1</v>
      </c>
      <c r="S28" s="85">
        <f t="shared" ref="S28:S34" si="21">Q28*L28</f>
        <v>94.281000000000006</v>
      </c>
      <c r="T28" s="85"/>
      <c r="U28" s="121">
        <f t="shared" si="5"/>
        <v>0</v>
      </c>
      <c r="V28" s="85">
        <f t="shared" si="19"/>
        <v>0</v>
      </c>
      <c r="W28" s="85"/>
      <c r="X28" s="121">
        <f t="shared" si="7"/>
        <v>0</v>
      </c>
      <c r="Y28" s="108">
        <f t="shared" si="20"/>
        <v>0</v>
      </c>
      <c r="Z28" s="94"/>
      <c r="AA28" s="97"/>
    </row>
    <row r="29" spans="1:27" s="2" customFormat="1" ht="45.75" hidden="1" thickTop="1" x14ac:dyDescent="0.2">
      <c r="A29" s="19" t="s">
        <v>400</v>
      </c>
      <c r="B29" s="20" t="s">
        <v>70</v>
      </c>
      <c r="C29" s="20" t="s">
        <v>142</v>
      </c>
      <c r="D29" s="20" t="s">
        <v>4</v>
      </c>
      <c r="E29" s="20" t="s">
        <v>340</v>
      </c>
      <c r="F29" s="21" t="s">
        <v>176</v>
      </c>
      <c r="G29" s="22">
        <v>4</v>
      </c>
      <c r="H29" s="22">
        <v>17.38</v>
      </c>
      <c r="I29" s="22">
        <v>15.948849962500001</v>
      </c>
      <c r="J29" s="22">
        <v>0.53992302194999997</v>
      </c>
      <c r="K29" s="22">
        <v>5.15122701555</v>
      </c>
      <c r="L29" s="22">
        <v>21.64</v>
      </c>
      <c r="M29" s="22">
        <v>63.795399850000003</v>
      </c>
      <c r="N29" s="22">
        <v>2.1596920877999999</v>
      </c>
      <c r="O29" s="22">
        <v>20.6049080622</v>
      </c>
      <c r="P29" s="55">
        <f t="shared" si="17"/>
        <v>86.56</v>
      </c>
      <c r="Q29" s="58">
        <v>4</v>
      </c>
      <c r="R29" s="121">
        <f t="shared" si="3"/>
        <v>1</v>
      </c>
      <c r="S29" s="85">
        <f t="shared" si="21"/>
        <v>86.56</v>
      </c>
      <c r="T29" s="85"/>
      <c r="U29" s="121">
        <f t="shared" si="5"/>
        <v>0</v>
      </c>
      <c r="V29" s="85">
        <f t="shared" si="19"/>
        <v>0</v>
      </c>
      <c r="W29" s="85"/>
      <c r="X29" s="121">
        <f t="shared" si="7"/>
        <v>0</v>
      </c>
      <c r="Y29" s="108">
        <f t="shared" si="20"/>
        <v>0</v>
      </c>
      <c r="Z29" s="94"/>
      <c r="AA29" s="97"/>
    </row>
    <row r="30" spans="1:27" s="2" customFormat="1" ht="34.5" hidden="1" thickTop="1" x14ac:dyDescent="0.2">
      <c r="A30" s="19" t="s">
        <v>401</v>
      </c>
      <c r="B30" s="20" t="s">
        <v>174</v>
      </c>
      <c r="C30" s="20" t="s">
        <v>142</v>
      </c>
      <c r="D30" s="20" t="s">
        <v>154</v>
      </c>
      <c r="E30" s="20" t="s">
        <v>157</v>
      </c>
      <c r="F30" s="21" t="s">
        <v>106</v>
      </c>
      <c r="G30" s="22">
        <v>1</v>
      </c>
      <c r="H30" s="22">
        <v>60.56</v>
      </c>
      <c r="I30" s="22">
        <v>52.850123134100002</v>
      </c>
      <c r="J30" s="22">
        <v>2.1359354748341999</v>
      </c>
      <c r="K30" s="22">
        <v>20.413941391065801</v>
      </c>
      <c r="L30" s="22">
        <v>75.400000000000006</v>
      </c>
      <c r="M30" s="22">
        <v>52.850123134100002</v>
      </c>
      <c r="N30" s="22">
        <v>2.1359354748341999</v>
      </c>
      <c r="O30" s="22">
        <v>20.413941391065801</v>
      </c>
      <c r="P30" s="55">
        <f t="shared" si="17"/>
        <v>75.400000000000006</v>
      </c>
      <c r="Q30" s="58"/>
      <c r="R30" s="121">
        <f t="shared" si="3"/>
        <v>0</v>
      </c>
      <c r="S30" s="85">
        <f t="shared" si="21"/>
        <v>0</v>
      </c>
      <c r="T30" s="85">
        <v>1</v>
      </c>
      <c r="U30" s="121">
        <f t="shared" si="5"/>
        <v>1</v>
      </c>
      <c r="V30" s="85">
        <f t="shared" si="19"/>
        <v>75.400000000000006</v>
      </c>
      <c r="W30" s="85"/>
      <c r="X30" s="121">
        <f t="shared" si="7"/>
        <v>0</v>
      </c>
      <c r="Y30" s="108">
        <f t="shared" si="20"/>
        <v>0</v>
      </c>
      <c r="Z30" s="94"/>
      <c r="AA30" s="97"/>
    </row>
    <row r="31" spans="1:27" s="2" customFormat="1" ht="57" hidden="1" thickTop="1" x14ac:dyDescent="0.2">
      <c r="A31" s="19" t="s">
        <v>402</v>
      </c>
      <c r="B31" s="20" t="s">
        <v>227</v>
      </c>
      <c r="C31" s="20" t="s">
        <v>26</v>
      </c>
      <c r="D31" s="20" t="s">
        <v>360</v>
      </c>
      <c r="E31" s="20" t="s">
        <v>2</v>
      </c>
      <c r="F31" s="21" t="s">
        <v>64</v>
      </c>
      <c r="G31" s="22">
        <v>5</v>
      </c>
      <c r="H31" s="22">
        <v>3.17</v>
      </c>
      <c r="I31" s="22">
        <v>2.988361050375</v>
      </c>
      <c r="J31" s="22">
        <v>9.0167144665649998E-2</v>
      </c>
      <c r="K31" s="22">
        <v>0.87147180495935095</v>
      </c>
      <c r="L31" s="22">
        <v>3.95</v>
      </c>
      <c r="M31" s="22">
        <v>14.941805251875</v>
      </c>
      <c r="N31" s="22">
        <v>0.45083572332825</v>
      </c>
      <c r="O31" s="22">
        <v>4.3573590247967502</v>
      </c>
      <c r="P31" s="55">
        <f t="shared" si="17"/>
        <v>19.75</v>
      </c>
      <c r="Q31" s="58"/>
      <c r="R31" s="121">
        <f t="shared" si="3"/>
        <v>0</v>
      </c>
      <c r="S31" s="85">
        <f t="shared" si="21"/>
        <v>0</v>
      </c>
      <c r="T31" s="85">
        <v>5</v>
      </c>
      <c r="U31" s="121">
        <f t="shared" si="5"/>
        <v>1</v>
      </c>
      <c r="V31" s="85">
        <f t="shared" si="19"/>
        <v>19.75</v>
      </c>
      <c r="W31" s="85"/>
      <c r="X31" s="121">
        <f t="shared" si="7"/>
        <v>0</v>
      </c>
      <c r="Y31" s="108">
        <f t="shared" si="20"/>
        <v>0</v>
      </c>
      <c r="Z31" s="94"/>
      <c r="AA31" s="97"/>
    </row>
    <row r="32" spans="1:27" s="2" customFormat="1" ht="34.5" hidden="1" thickTop="1" x14ac:dyDescent="0.2">
      <c r="A32" s="19" t="s">
        <v>403</v>
      </c>
      <c r="B32" s="20" t="s">
        <v>265</v>
      </c>
      <c r="C32" s="20" t="s">
        <v>26</v>
      </c>
      <c r="D32" s="20" t="s">
        <v>115</v>
      </c>
      <c r="E32" s="20" t="s">
        <v>135</v>
      </c>
      <c r="F32" s="21" t="s">
        <v>35</v>
      </c>
      <c r="G32" s="22">
        <v>1</v>
      </c>
      <c r="H32" s="22">
        <v>25.05</v>
      </c>
      <c r="I32" s="22">
        <v>22.633324575</v>
      </c>
      <c r="J32" s="22">
        <v>0.80988453292499996</v>
      </c>
      <c r="K32" s="22">
        <v>7.7467908920750004</v>
      </c>
      <c r="L32" s="22">
        <v>31.19</v>
      </c>
      <c r="M32" s="22">
        <v>22.633324575</v>
      </c>
      <c r="N32" s="22">
        <v>0.80988453292499996</v>
      </c>
      <c r="O32" s="22">
        <v>7.7467908920750004</v>
      </c>
      <c r="P32" s="55">
        <f t="shared" si="17"/>
        <v>31.19</v>
      </c>
      <c r="Q32" s="58">
        <v>1</v>
      </c>
      <c r="R32" s="121">
        <f t="shared" si="3"/>
        <v>1</v>
      </c>
      <c r="S32" s="85">
        <f t="shared" si="21"/>
        <v>31.19</v>
      </c>
      <c r="T32" s="85"/>
      <c r="U32" s="121">
        <f t="shared" si="5"/>
        <v>0</v>
      </c>
      <c r="V32" s="85">
        <f t="shared" si="19"/>
        <v>0</v>
      </c>
      <c r="W32" s="85"/>
      <c r="X32" s="121">
        <f t="shared" si="7"/>
        <v>0</v>
      </c>
      <c r="Y32" s="108">
        <f t="shared" si="20"/>
        <v>0</v>
      </c>
      <c r="Z32" s="94"/>
      <c r="AA32" s="97"/>
    </row>
    <row r="33" spans="1:27" s="2" customFormat="1" ht="45.75" hidden="1" thickTop="1" x14ac:dyDescent="0.2">
      <c r="A33" s="19" t="s">
        <v>404</v>
      </c>
      <c r="B33" s="20" t="s">
        <v>383</v>
      </c>
      <c r="C33" s="20" t="s">
        <v>142</v>
      </c>
      <c r="D33" s="20" t="s">
        <v>81</v>
      </c>
      <c r="E33" s="20" t="s">
        <v>340</v>
      </c>
      <c r="F33" s="21" t="s">
        <v>105</v>
      </c>
      <c r="G33" s="22">
        <v>200</v>
      </c>
      <c r="H33" s="22">
        <v>17.010000000000002</v>
      </c>
      <c r="I33" s="22">
        <v>15.4874039575</v>
      </c>
      <c r="J33" s="22">
        <v>0.53992302194999997</v>
      </c>
      <c r="K33" s="22">
        <v>5.15267302055</v>
      </c>
      <c r="L33" s="22">
        <v>21.18</v>
      </c>
      <c r="M33" s="22">
        <v>3097.4807915000001</v>
      </c>
      <c r="N33" s="22">
        <v>107.98460439</v>
      </c>
      <c r="O33" s="22">
        <v>1030.5346041099999</v>
      </c>
      <c r="P33" s="55">
        <f t="shared" si="17"/>
        <v>4236</v>
      </c>
      <c r="Q33" s="58">
        <v>100</v>
      </c>
      <c r="R33" s="121">
        <f t="shared" si="3"/>
        <v>0.5</v>
      </c>
      <c r="S33" s="85">
        <f t="shared" si="21"/>
        <v>2118</v>
      </c>
      <c r="T33" s="85">
        <v>100</v>
      </c>
      <c r="U33" s="121">
        <f t="shared" si="5"/>
        <v>0.5</v>
      </c>
      <c r="V33" s="85">
        <f t="shared" si="19"/>
        <v>2118</v>
      </c>
      <c r="W33" s="85"/>
      <c r="X33" s="121">
        <f t="shared" si="7"/>
        <v>0</v>
      </c>
      <c r="Y33" s="108">
        <f t="shared" si="20"/>
        <v>0</v>
      </c>
      <c r="Z33" s="94"/>
      <c r="AA33" s="97"/>
    </row>
    <row r="34" spans="1:27" s="2" customFormat="1" ht="13.5" hidden="1" thickTop="1" x14ac:dyDescent="0.2">
      <c r="A34" s="36" t="s">
        <v>406</v>
      </c>
      <c r="B34" s="37" t="s">
        <v>270</v>
      </c>
      <c r="C34" s="37" t="s">
        <v>166</v>
      </c>
      <c r="D34" s="37" t="s">
        <v>91</v>
      </c>
      <c r="E34" s="37" t="s">
        <v>166</v>
      </c>
      <c r="F34" s="38" t="s">
        <v>105</v>
      </c>
      <c r="G34" s="39">
        <v>1</v>
      </c>
      <c r="H34" s="39">
        <v>86.2</v>
      </c>
      <c r="I34" s="39">
        <v>107.319</v>
      </c>
      <c r="J34" s="39">
        <v>0</v>
      </c>
      <c r="K34" s="39">
        <v>9.9999999999056399E-4</v>
      </c>
      <c r="L34" s="39">
        <v>107.32</v>
      </c>
      <c r="M34" s="39">
        <v>107.319</v>
      </c>
      <c r="N34" s="39">
        <v>0</v>
      </c>
      <c r="O34" s="39">
        <v>9.9999999999056399E-4</v>
      </c>
      <c r="P34" s="55">
        <f t="shared" si="17"/>
        <v>107.32</v>
      </c>
      <c r="Q34" s="58">
        <v>1</v>
      </c>
      <c r="R34" s="121">
        <f t="shared" si="3"/>
        <v>1</v>
      </c>
      <c r="S34" s="85">
        <f t="shared" si="21"/>
        <v>107.32</v>
      </c>
      <c r="T34" s="85"/>
      <c r="U34" s="121">
        <f t="shared" si="5"/>
        <v>0</v>
      </c>
      <c r="V34" s="85">
        <f t="shared" si="19"/>
        <v>0</v>
      </c>
      <c r="W34" s="85"/>
      <c r="X34" s="121">
        <f t="shared" si="7"/>
        <v>0</v>
      </c>
      <c r="Y34" s="108">
        <f t="shared" si="20"/>
        <v>0</v>
      </c>
      <c r="Z34" s="94"/>
      <c r="AA34" s="97"/>
    </row>
    <row r="35" spans="1:27" s="2" customFormat="1" ht="14.25" thickTop="1" thickBot="1" x14ac:dyDescent="0.25">
      <c r="A35" s="74" t="s">
        <v>18</v>
      </c>
      <c r="B35" s="40"/>
      <c r="C35" s="40"/>
      <c r="D35" s="40" t="s">
        <v>119</v>
      </c>
      <c r="E35" s="40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9">
        <f>SUM(P36+P40)</f>
        <v>14915.890999999998</v>
      </c>
      <c r="Q35" s="51"/>
      <c r="R35" s="121">
        <f t="shared" si="3"/>
        <v>0</v>
      </c>
      <c r="S35" s="86">
        <f>SUM(S36+S40)</f>
        <v>0</v>
      </c>
      <c r="T35" s="86"/>
      <c r="U35" s="121">
        <f t="shared" si="5"/>
        <v>1</v>
      </c>
      <c r="V35" s="87">
        <f>SUM(V36+V40)</f>
        <v>14915.890999999998</v>
      </c>
      <c r="W35" s="86"/>
      <c r="X35" s="121">
        <f t="shared" si="7"/>
        <v>0</v>
      </c>
      <c r="Y35" s="110">
        <f>SUM(Y36+Y40)</f>
        <v>0</v>
      </c>
      <c r="Z35" s="94"/>
      <c r="AA35" s="97"/>
    </row>
    <row r="36" spans="1:27" s="2" customFormat="1" ht="13.5" hidden="1" thickTop="1" x14ac:dyDescent="0.2">
      <c r="A36" s="28" t="s">
        <v>330</v>
      </c>
      <c r="B36" s="29"/>
      <c r="C36" s="29"/>
      <c r="D36" s="29" t="s">
        <v>365</v>
      </c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47">
        <f>SUM(P37:P39)</f>
        <v>4324.7199999999993</v>
      </c>
      <c r="Q36" s="51"/>
      <c r="R36" s="121">
        <f t="shared" si="3"/>
        <v>0</v>
      </c>
      <c r="S36" s="86">
        <f>SUM(S37:S39)</f>
        <v>0</v>
      </c>
      <c r="T36" s="86"/>
      <c r="U36" s="121">
        <f t="shared" si="5"/>
        <v>1</v>
      </c>
      <c r="V36" s="88">
        <f>SUM(V37:V39)</f>
        <v>4324.7199999999993</v>
      </c>
      <c r="W36" s="86"/>
      <c r="X36" s="121">
        <f t="shared" si="7"/>
        <v>0</v>
      </c>
      <c r="Y36" s="112">
        <f>SUM(Y37:Y39)</f>
        <v>0</v>
      </c>
      <c r="Z36" s="94"/>
      <c r="AA36" s="97"/>
    </row>
    <row r="37" spans="1:27" s="2" customFormat="1" ht="45.75" hidden="1" thickTop="1" x14ac:dyDescent="0.2">
      <c r="A37" s="19" t="s">
        <v>334</v>
      </c>
      <c r="B37" s="20" t="s">
        <v>355</v>
      </c>
      <c r="C37" s="20" t="s">
        <v>142</v>
      </c>
      <c r="D37" s="20" t="s">
        <v>11</v>
      </c>
      <c r="E37" s="20" t="s">
        <v>146</v>
      </c>
      <c r="F37" s="21" t="s">
        <v>105</v>
      </c>
      <c r="G37" s="22">
        <v>23</v>
      </c>
      <c r="H37" s="22">
        <v>60.43</v>
      </c>
      <c r="I37" s="22">
        <v>38.969514662207999</v>
      </c>
      <c r="J37" s="22">
        <v>1.27793464300422</v>
      </c>
      <c r="K37" s="22">
        <v>34.992550694787802</v>
      </c>
      <c r="L37" s="22">
        <v>75.239999999999995</v>
      </c>
      <c r="M37" s="22">
        <v>896.29883723078399</v>
      </c>
      <c r="N37" s="22">
        <v>29.392496789097098</v>
      </c>
      <c r="O37" s="22">
        <v>804.82866598011901</v>
      </c>
      <c r="P37" s="55">
        <f t="shared" ref="P37:P39" si="22">L37*G37</f>
        <v>1730.52</v>
      </c>
      <c r="Q37" s="58"/>
      <c r="R37" s="121">
        <f t="shared" si="3"/>
        <v>0</v>
      </c>
      <c r="S37" s="85">
        <f>Q37*L37</f>
        <v>0</v>
      </c>
      <c r="T37" s="85">
        <v>23</v>
      </c>
      <c r="U37" s="121">
        <f t="shared" si="5"/>
        <v>1</v>
      </c>
      <c r="V37" s="85">
        <f>T37*L37</f>
        <v>1730.52</v>
      </c>
      <c r="W37" s="85"/>
      <c r="X37" s="121">
        <f t="shared" si="7"/>
        <v>0</v>
      </c>
      <c r="Y37" s="108">
        <f>W37*L37</f>
        <v>0</v>
      </c>
      <c r="Z37" s="94"/>
      <c r="AA37" s="97"/>
    </row>
    <row r="38" spans="1:27" s="2" customFormat="1" ht="68.25" hidden="1" thickTop="1" x14ac:dyDescent="0.2">
      <c r="A38" s="19" t="s">
        <v>335</v>
      </c>
      <c r="B38" s="20" t="s">
        <v>138</v>
      </c>
      <c r="C38" s="20" t="s">
        <v>142</v>
      </c>
      <c r="D38" s="20" t="s">
        <v>199</v>
      </c>
      <c r="E38" s="20" t="s">
        <v>380</v>
      </c>
      <c r="F38" s="21" t="s">
        <v>105</v>
      </c>
      <c r="G38" s="22">
        <v>68</v>
      </c>
      <c r="H38" s="22">
        <v>6.15</v>
      </c>
      <c r="I38" s="22">
        <v>4.7937059926103602</v>
      </c>
      <c r="J38" s="22">
        <v>0.15667133499477701</v>
      </c>
      <c r="K38" s="22">
        <v>2.7096226723948602</v>
      </c>
      <c r="L38" s="22">
        <v>7.66</v>
      </c>
      <c r="M38" s="22">
        <v>325.97200749750402</v>
      </c>
      <c r="N38" s="22">
        <v>10.653650779644799</v>
      </c>
      <c r="O38" s="22">
        <v>184.254341722851</v>
      </c>
      <c r="P38" s="55">
        <f t="shared" si="22"/>
        <v>520.88</v>
      </c>
      <c r="Q38" s="58"/>
      <c r="R38" s="121">
        <f t="shared" si="3"/>
        <v>0</v>
      </c>
      <c r="S38" s="85">
        <f>Q38*L38</f>
        <v>0</v>
      </c>
      <c r="T38" s="85">
        <v>68</v>
      </c>
      <c r="U38" s="121">
        <f t="shared" si="5"/>
        <v>1</v>
      </c>
      <c r="V38" s="85">
        <f>T38*L38</f>
        <v>520.88</v>
      </c>
      <c r="W38" s="85"/>
      <c r="X38" s="121">
        <f t="shared" si="7"/>
        <v>0</v>
      </c>
      <c r="Y38" s="108">
        <f>W38*L38</f>
        <v>0</v>
      </c>
      <c r="Z38" s="94"/>
      <c r="AA38" s="97"/>
    </row>
    <row r="39" spans="1:27" s="2" customFormat="1" ht="68.25" hidden="1" thickTop="1" x14ac:dyDescent="0.2">
      <c r="A39" s="19" t="s">
        <v>336</v>
      </c>
      <c r="B39" s="20" t="s">
        <v>362</v>
      </c>
      <c r="C39" s="20" t="s">
        <v>142</v>
      </c>
      <c r="D39" s="20" t="s">
        <v>112</v>
      </c>
      <c r="E39" s="20" t="s">
        <v>380</v>
      </c>
      <c r="F39" s="21" t="s">
        <v>105</v>
      </c>
      <c r="G39" s="22">
        <v>68</v>
      </c>
      <c r="H39" s="22">
        <v>24.49</v>
      </c>
      <c r="I39" s="22">
        <v>13.608245247671</v>
      </c>
      <c r="J39" s="22">
        <v>0.43285310585462</v>
      </c>
      <c r="K39" s="22">
        <v>16.4489016464744</v>
      </c>
      <c r="L39" s="22">
        <v>30.49</v>
      </c>
      <c r="M39" s="22">
        <v>925.36067684162799</v>
      </c>
      <c r="N39" s="22">
        <v>29.434011198114199</v>
      </c>
      <c r="O39" s="22">
        <v>1118.5253119602601</v>
      </c>
      <c r="P39" s="55">
        <f t="shared" si="22"/>
        <v>2073.3199999999997</v>
      </c>
      <c r="Q39" s="58"/>
      <c r="R39" s="121">
        <f t="shared" si="3"/>
        <v>0</v>
      </c>
      <c r="S39" s="85">
        <f>Q39*L39</f>
        <v>0</v>
      </c>
      <c r="T39" s="85">
        <v>68</v>
      </c>
      <c r="U39" s="121">
        <f t="shared" si="5"/>
        <v>1</v>
      </c>
      <c r="V39" s="85">
        <f>T39*L39</f>
        <v>2073.3199999999997</v>
      </c>
      <c r="W39" s="85"/>
      <c r="X39" s="121">
        <f t="shared" si="7"/>
        <v>0</v>
      </c>
      <c r="Y39" s="108">
        <f>W39*L39</f>
        <v>0</v>
      </c>
      <c r="Z39" s="94"/>
      <c r="AA39" s="97"/>
    </row>
    <row r="40" spans="1:27" s="2" customFormat="1" ht="13.5" hidden="1" thickTop="1" x14ac:dyDescent="0.2">
      <c r="A40" s="15" t="s">
        <v>331</v>
      </c>
      <c r="B40" s="16"/>
      <c r="C40" s="16"/>
      <c r="D40" s="16" t="s">
        <v>423</v>
      </c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48">
        <f>SUM(P41:P43)</f>
        <v>10591.170999999998</v>
      </c>
      <c r="Q40" s="51"/>
      <c r="R40" s="121">
        <f t="shared" si="3"/>
        <v>0</v>
      </c>
      <c r="S40" s="86">
        <f>SUM(S41:S43)</f>
        <v>0</v>
      </c>
      <c r="T40" s="86"/>
      <c r="U40" s="121">
        <f t="shared" si="5"/>
        <v>1</v>
      </c>
      <c r="V40" s="86">
        <f>SUM(V41:V43)</f>
        <v>10591.170999999998</v>
      </c>
      <c r="W40" s="86"/>
      <c r="X40" s="121">
        <f t="shared" si="7"/>
        <v>0</v>
      </c>
      <c r="Y40" s="109">
        <f>SUM(Y41:Y43)</f>
        <v>0</v>
      </c>
      <c r="Z40" s="94"/>
      <c r="AA40" s="97"/>
    </row>
    <row r="41" spans="1:27" s="2" customFormat="1" ht="45.75" hidden="1" thickTop="1" x14ac:dyDescent="0.2">
      <c r="A41" s="19" t="s">
        <v>261</v>
      </c>
      <c r="B41" s="20" t="s">
        <v>342</v>
      </c>
      <c r="C41" s="20" t="s">
        <v>142</v>
      </c>
      <c r="D41" s="20" t="s">
        <v>223</v>
      </c>
      <c r="E41" s="20" t="s">
        <v>108</v>
      </c>
      <c r="F41" s="21" t="s">
        <v>43</v>
      </c>
      <c r="G41" s="22">
        <v>20.350000000000001</v>
      </c>
      <c r="H41" s="22">
        <v>25.78</v>
      </c>
      <c r="I41" s="22">
        <v>8.2925075702053999</v>
      </c>
      <c r="J41" s="22">
        <v>0.33036468143776099</v>
      </c>
      <c r="K41" s="22">
        <v>23.4771277483568</v>
      </c>
      <c r="L41" s="22">
        <v>32.1</v>
      </c>
      <c r="M41" s="22">
        <v>168.75252905368001</v>
      </c>
      <c r="N41" s="22">
        <v>6.72292126725843</v>
      </c>
      <c r="O41" s="22">
        <v>477.76454967906199</v>
      </c>
      <c r="P41" s="55">
        <f t="shared" ref="P41:P43" si="23">L41*G41</f>
        <v>653.23500000000013</v>
      </c>
      <c r="Q41" s="58"/>
      <c r="R41" s="121">
        <f t="shared" si="3"/>
        <v>0</v>
      </c>
      <c r="S41" s="85">
        <f>Q41*L41</f>
        <v>0</v>
      </c>
      <c r="T41" s="85">
        <v>20.350000000000001</v>
      </c>
      <c r="U41" s="121">
        <f t="shared" si="5"/>
        <v>1</v>
      </c>
      <c r="V41" s="85">
        <f>T41*L41</f>
        <v>653.23500000000013</v>
      </c>
      <c r="W41" s="85"/>
      <c r="X41" s="121">
        <f t="shared" si="7"/>
        <v>0</v>
      </c>
      <c r="Y41" s="108">
        <f>W41*L41</f>
        <v>0</v>
      </c>
      <c r="Z41" s="94"/>
      <c r="AA41" s="97"/>
    </row>
    <row r="42" spans="1:27" s="2" customFormat="1" ht="45.75" hidden="1" thickTop="1" x14ac:dyDescent="0.2">
      <c r="A42" s="19" t="s">
        <v>263</v>
      </c>
      <c r="B42" s="20" t="s">
        <v>351</v>
      </c>
      <c r="C42" s="20" t="s">
        <v>142</v>
      </c>
      <c r="D42" s="20" t="s">
        <v>339</v>
      </c>
      <c r="E42" s="20" t="s">
        <v>108</v>
      </c>
      <c r="F42" s="21" t="s">
        <v>43</v>
      </c>
      <c r="G42" s="22">
        <v>4.2</v>
      </c>
      <c r="H42" s="22">
        <v>23.16</v>
      </c>
      <c r="I42" s="22">
        <v>7.6939256239508804</v>
      </c>
      <c r="J42" s="22">
        <v>0.31167418504692501</v>
      </c>
      <c r="K42" s="22">
        <v>20.824400191002201</v>
      </c>
      <c r="L42" s="22">
        <v>28.83</v>
      </c>
      <c r="M42" s="22">
        <v>32.314487620593702</v>
      </c>
      <c r="N42" s="22">
        <v>1.30903157719708</v>
      </c>
      <c r="O42" s="22">
        <v>87.466480802209205</v>
      </c>
      <c r="P42" s="55">
        <f t="shared" si="23"/>
        <v>121.086</v>
      </c>
      <c r="Q42" s="58"/>
      <c r="R42" s="121">
        <f t="shared" si="3"/>
        <v>0</v>
      </c>
      <c r="S42" s="85">
        <f>Q42*L42</f>
        <v>0</v>
      </c>
      <c r="T42" s="85">
        <v>4.2</v>
      </c>
      <c r="U42" s="121">
        <f t="shared" si="5"/>
        <v>1</v>
      </c>
      <c r="V42" s="85">
        <f>T42*L42</f>
        <v>121.086</v>
      </c>
      <c r="W42" s="85"/>
      <c r="X42" s="121">
        <f t="shared" si="7"/>
        <v>0</v>
      </c>
      <c r="Y42" s="108">
        <f>W42*L42</f>
        <v>0</v>
      </c>
      <c r="Z42" s="94"/>
      <c r="AA42" s="97"/>
    </row>
    <row r="43" spans="1:27" s="2" customFormat="1" ht="34.5" hidden="1" thickTop="1" x14ac:dyDescent="0.2">
      <c r="A43" s="36" t="s">
        <v>266</v>
      </c>
      <c r="B43" s="37" t="s">
        <v>77</v>
      </c>
      <c r="C43" s="37" t="s">
        <v>212</v>
      </c>
      <c r="D43" s="37" t="s">
        <v>257</v>
      </c>
      <c r="E43" s="37" t="s">
        <v>159</v>
      </c>
      <c r="F43" s="38" t="s">
        <v>106</v>
      </c>
      <c r="G43" s="39">
        <v>2.5</v>
      </c>
      <c r="H43" s="39">
        <v>3154.01</v>
      </c>
      <c r="I43" s="39">
        <v>161.6621475</v>
      </c>
      <c r="J43" s="39">
        <v>1.1364824136</v>
      </c>
      <c r="K43" s="39">
        <v>3763.9413700864002</v>
      </c>
      <c r="L43" s="39">
        <v>3926.74</v>
      </c>
      <c r="M43" s="39">
        <v>404.15536874999998</v>
      </c>
      <c r="N43" s="39">
        <v>2.8412060339999998</v>
      </c>
      <c r="O43" s="39">
        <v>9409.8534252160007</v>
      </c>
      <c r="P43" s="55">
        <f t="shared" si="23"/>
        <v>9816.8499999999985</v>
      </c>
      <c r="Q43" s="58"/>
      <c r="R43" s="121">
        <f t="shared" si="3"/>
        <v>0</v>
      </c>
      <c r="S43" s="85">
        <f>Q43*L43</f>
        <v>0</v>
      </c>
      <c r="T43" s="85">
        <v>2.5</v>
      </c>
      <c r="U43" s="121">
        <f t="shared" si="5"/>
        <v>1</v>
      </c>
      <c r="V43" s="85">
        <f>T43*L43</f>
        <v>9816.8499999999985</v>
      </c>
      <c r="W43" s="85"/>
      <c r="X43" s="121">
        <f t="shared" si="7"/>
        <v>0</v>
      </c>
      <c r="Y43" s="108">
        <f>W43*L43</f>
        <v>0</v>
      </c>
      <c r="Z43" s="94"/>
      <c r="AA43" s="97"/>
    </row>
    <row r="44" spans="1:27" s="2" customFormat="1" ht="14.25" thickTop="1" thickBot="1" x14ac:dyDescent="0.25">
      <c r="A44" s="74" t="s">
        <v>19</v>
      </c>
      <c r="B44" s="40"/>
      <c r="C44" s="40"/>
      <c r="D44" s="40" t="s">
        <v>343</v>
      </c>
      <c r="E44" s="40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9">
        <f>SUM(P45+P52+P59+P64+P69)</f>
        <v>101231.43820000002</v>
      </c>
      <c r="Q44" s="51"/>
      <c r="R44" s="121">
        <f t="shared" si="3"/>
        <v>2.5251485560737589E-2</v>
      </c>
      <c r="S44" s="87">
        <f>SUM(S45+S52+S59+S64+S69)</f>
        <v>2556.2442000000001</v>
      </c>
      <c r="T44" s="86"/>
      <c r="U44" s="121">
        <f t="shared" si="5"/>
        <v>0.78728854807478177</v>
      </c>
      <c r="V44" s="87">
        <f>SUM(V45+V52+V59+V64+V69)</f>
        <v>79698.352000000014</v>
      </c>
      <c r="W44" s="86"/>
      <c r="X44" s="121">
        <f t="shared" si="7"/>
        <v>0.18745996636448062</v>
      </c>
      <c r="Y44" s="113">
        <f>SUM(Y45+Y52+Y59+Y64+Y69)</f>
        <v>18976.842000000001</v>
      </c>
      <c r="Z44" s="94"/>
      <c r="AA44" s="97"/>
    </row>
    <row r="45" spans="1:27" s="2" customFormat="1" ht="13.5" hidden="1" thickTop="1" x14ac:dyDescent="0.2">
      <c r="A45" s="28" t="s">
        <v>253</v>
      </c>
      <c r="B45" s="29"/>
      <c r="C45" s="29"/>
      <c r="D45" s="29" t="s">
        <v>120</v>
      </c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47">
        <f>SUM(P46:P51)</f>
        <v>14642.6042</v>
      </c>
      <c r="Q45" s="51"/>
      <c r="R45" s="121">
        <f t="shared" si="3"/>
        <v>7.8965748456138699E-2</v>
      </c>
      <c r="S45" s="88">
        <f>SUM(S46:S51)</f>
        <v>1156.2642000000001</v>
      </c>
      <c r="T45" s="86"/>
      <c r="U45" s="121">
        <f t="shared" si="5"/>
        <v>0</v>
      </c>
      <c r="V45" s="88">
        <f>SUM(V46:V51)</f>
        <v>0</v>
      </c>
      <c r="W45" s="86"/>
      <c r="X45" s="121">
        <f t="shared" si="7"/>
        <v>0.92103425154386132</v>
      </c>
      <c r="Y45" s="112">
        <f>SUM(Y46:Y51)</f>
        <v>13486.34</v>
      </c>
      <c r="Z45" s="94"/>
      <c r="AA45" s="97"/>
    </row>
    <row r="46" spans="1:27" s="2" customFormat="1" ht="34.5" hidden="1" thickTop="1" x14ac:dyDescent="0.2">
      <c r="A46" s="19" t="s">
        <v>30</v>
      </c>
      <c r="B46" s="20" t="s">
        <v>224</v>
      </c>
      <c r="C46" s="20" t="s">
        <v>26</v>
      </c>
      <c r="D46" s="20" t="s">
        <v>175</v>
      </c>
      <c r="E46" s="20" t="s">
        <v>114</v>
      </c>
      <c r="F46" s="21" t="s">
        <v>105</v>
      </c>
      <c r="G46" s="22">
        <v>45.63</v>
      </c>
      <c r="H46" s="22">
        <v>20.350000000000001</v>
      </c>
      <c r="I46" s="22">
        <v>16.794644062562501</v>
      </c>
      <c r="J46" s="22">
        <v>0.55612071260850005</v>
      </c>
      <c r="K46" s="22">
        <v>7.9892352248289997</v>
      </c>
      <c r="L46" s="22">
        <v>25.34</v>
      </c>
      <c r="M46" s="22">
        <v>766.33960857472698</v>
      </c>
      <c r="N46" s="22">
        <v>25.3757881163259</v>
      </c>
      <c r="O46" s="22">
        <v>364.54460330894699</v>
      </c>
      <c r="P46" s="55">
        <f t="shared" ref="P46:P51" si="24">L46*G46</f>
        <v>1156.2642000000001</v>
      </c>
      <c r="Q46" s="58">
        <v>45.63</v>
      </c>
      <c r="R46" s="121">
        <f t="shared" si="3"/>
        <v>1</v>
      </c>
      <c r="S46" s="85">
        <f t="shared" ref="S46:S51" si="25">Q46*L46</f>
        <v>1156.2642000000001</v>
      </c>
      <c r="T46" s="85"/>
      <c r="U46" s="121">
        <f t="shared" si="5"/>
        <v>0</v>
      </c>
      <c r="V46" s="85">
        <f t="shared" ref="V46:V51" si="26">T46*L46</f>
        <v>0</v>
      </c>
      <c r="W46" s="85"/>
      <c r="X46" s="121">
        <f t="shared" si="7"/>
        <v>0</v>
      </c>
      <c r="Y46" s="108">
        <f t="shared" ref="Y46:Y51" si="27">W46*L46</f>
        <v>0</v>
      </c>
      <c r="Z46" s="94"/>
      <c r="AA46" s="97"/>
    </row>
    <row r="47" spans="1:27" s="2" customFormat="1" ht="23.25" hidden="1" thickTop="1" x14ac:dyDescent="0.2">
      <c r="A47" s="19" t="s">
        <v>31</v>
      </c>
      <c r="B47" s="20" t="s">
        <v>262</v>
      </c>
      <c r="C47" s="20" t="s">
        <v>26</v>
      </c>
      <c r="D47" s="20" t="s">
        <v>242</v>
      </c>
      <c r="E47" s="20" t="s">
        <v>114</v>
      </c>
      <c r="F47" s="21" t="s">
        <v>147</v>
      </c>
      <c r="G47" s="22">
        <v>110</v>
      </c>
      <c r="H47" s="22">
        <v>12.95</v>
      </c>
      <c r="I47" s="22">
        <v>2.4890598700750002</v>
      </c>
      <c r="J47" s="22">
        <v>8.0448530270550003E-2</v>
      </c>
      <c r="K47" s="22">
        <v>13.5504915996544</v>
      </c>
      <c r="L47" s="22">
        <v>16.12</v>
      </c>
      <c r="M47" s="22">
        <v>273.79658570825001</v>
      </c>
      <c r="N47" s="22">
        <v>8.8493383297604993</v>
      </c>
      <c r="O47" s="22">
        <v>1490.5540759619901</v>
      </c>
      <c r="P47" s="55">
        <f t="shared" si="24"/>
        <v>1773.2</v>
      </c>
      <c r="Q47" s="58"/>
      <c r="R47" s="121">
        <f t="shared" si="3"/>
        <v>0</v>
      </c>
      <c r="S47" s="85">
        <f t="shared" si="25"/>
        <v>0</v>
      </c>
      <c r="T47" s="85"/>
      <c r="U47" s="121">
        <f t="shared" si="5"/>
        <v>0</v>
      </c>
      <c r="V47" s="85">
        <f t="shared" si="26"/>
        <v>0</v>
      </c>
      <c r="W47" s="85">
        <v>110</v>
      </c>
      <c r="X47" s="121">
        <f t="shared" si="7"/>
        <v>1</v>
      </c>
      <c r="Y47" s="108">
        <f t="shared" si="27"/>
        <v>1773.2</v>
      </c>
      <c r="Z47" s="94"/>
      <c r="AA47" s="97"/>
    </row>
    <row r="48" spans="1:27" s="2" customFormat="1" ht="23.25" hidden="1" thickTop="1" x14ac:dyDescent="0.2">
      <c r="A48" s="19" t="s">
        <v>32</v>
      </c>
      <c r="B48" s="20" t="s">
        <v>180</v>
      </c>
      <c r="C48" s="20" t="s">
        <v>26</v>
      </c>
      <c r="D48" s="20" t="s">
        <v>27</v>
      </c>
      <c r="E48" s="20" t="s">
        <v>114</v>
      </c>
      <c r="F48" s="21" t="s">
        <v>147</v>
      </c>
      <c r="G48" s="22">
        <v>82</v>
      </c>
      <c r="H48" s="22">
        <v>13.87</v>
      </c>
      <c r="I48" s="22">
        <v>3.013520405905</v>
      </c>
      <c r="J48" s="22">
        <v>9.7618082368559997E-2</v>
      </c>
      <c r="K48" s="22">
        <v>14.1588615117264</v>
      </c>
      <c r="L48" s="22">
        <v>17.27</v>
      </c>
      <c r="M48" s="22">
        <v>247.10867328421</v>
      </c>
      <c r="N48" s="22">
        <v>8.0046827542219194</v>
      </c>
      <c r="O48" s="22">
        <v>1161.02664396157</v>
      </c>
      <c r="P48" s="55">
        <f t="shared" si="24"/>
        <v>1416.1399999999999</v>
      </c>
      <c r="Q48" s="58"/>
      <c r="R48" s="121">
        <f t="shared" si="3"/>
        <v>0</v>
      </c>
      <c r="S48" s="85">
        <f t="shared" si="25"/>
        <v>0</v>
      </c>
      <c r="T48" s="85"/>
      <c r="U48" s="121">
        <f t="shared" si="5"/>
        <v>0</v>
      </c>
      <c r="V48" s="85">
        <f t="shared" si="26"/>
        <v>0</v>
      </c>
      <c r="W48" s="85">
        <v>82</v>
      </c>
      <c r="X48" s="121">
        <f t="shared" si="7"/>
        <v>1</v>
      </c>
      <c r="Y48" s="108">
        <f t="shared" si="27"/>
        <v>1416.1399999999999</v>
      </c>
      <c r="Z48" s="94"/>
      <c r="AA48" s="97"/>
    </row>
    <row r="49" spans="1:27" s="2" customFormat="1" ht="23.25" hidden="1" thickTop="1" x14ac:dyDescent="0.2">
      <c r="A49" s="19" t="s">
        <v>33</v>
      </c>
      <c r="B49" s="20" t="s">
        <v>264</v>
      </c>
      <c r="C49" s="20" t="s">
        <v>26</v>
      </c>
      <c r="D49" s="20" t="s">
        <v>249</v>
      </c>
      <c r="E49" s="20" t="s">
        <v>114</v>
      </c>
      <c r="F49" s="21" t="s">
        <v>105</v>
      </c>
      <c r="G49" s="22">
        <v>170</v>
      </c>
      <c r="H49" s="22">
        <v>9.7799999999999994</v>
      </c>
      <c r="I49" s="22">
        <v>3.2114804856500001</v>
      </c>
      <c r="J49" s="22">
        <v>0.10204545114855</v>
      </c>
      <c r="K49" s="22">
        <v>8.8664740632014496</v>
      </c>
      <c r="L49" s="22">
        <v>12.18</v>
      </c>
      <c r="M49" s="22">
        <v>545.95168256049999</v>
      </c>
      <c r="N49" s="22">
        <v>17.347726695253499</v>
      </c>
      <c r="O49" s="22">
        <v>1507.30059074425</v>
      </c>
      <c r="P49" s="55">
        <f t="shared" si="24"/>
        <v>2070.6</v>
      </c>
      <c r="Q49" s="58"/>
      <c r="R49" s="121">
        <f t="shared" si="3"/>
        <v>0</v>
      </c>
      <c r="S49" s="85">
        <f t="shared" si="25"/>
        <v>0</v>
      </c>
      <c r="T49" s="85"/>
      <c r="U49" s="121">
        <f t="shared" si="5"/>
        <v>0</v>
      </c>
      <c r="V49" s="85">
        <f t="shared" si="26"/>
        <v>0</v>
      </c>
      <c r="W49" s="85">
        <v>170</v>
      </c>
      <c r="X49" s="121">
        <f t="shared" si="7"/>
        <v>1</v>
      </c>
      <c r="Y49" s="108">
        <f t="shared" si="27"/>
        <v>2070.6</v>
      </c>
      <c r="Z49" s="94"/>
      <c r="AA49" s="97"/>
    </row>
    <row r="50" spans="1:27" s="2" customFormat="1" ht="23.25" hidden="1" thickTop="1" x14ac:dyDescent="0.2">
      <c r="A50" s="19" t="s">
        <v>36</v>
      </c>
      <c r="B50" s="20" t="s">
        <v>78</v>
      </c>
      <c r="C50" s="20" t="s">
        <v>142</v>
      </c>
      <c r="D50" s="20" t="s">
        <v>74</v>
      </c>
      <c r="E50" s="20" t="s">
        <v>114</v>
      </c>
      <c r="F50" s="21" t="s">
        <v>105</v>
      </c>
      <c r="G50" s="22">
        <v>80</v>
      </c>
      <c r="H50" s="22">
        <v>1.91</v>
      </c>
      <c r="I50" s="22">
        <v>1.1694904403749999</v>
      </c>
      <c r="J50" s="22">
        <v>3.7794611536500003E-2</v>
      </c>
      <c r="K50" s="22">
        <v>1.1727149480885</v>
      </c>
      <c r="L50" s="22">
        <v>2.38</v>
      </c>
      <c r="M50" s="22">
        <v>93.559235229999999</v>
      </c>
      <c r="N50" s="22">
        <v>3.02356892292</v>
      </c>
      <c r="O50" s="22">
        <v>93.817195847080001</v>
      </c>
      <c r="P50" s="55">
        <f t="shared" si="24"/>
        <v>190.39999999999998</v>
      </c>
      <c r="Q50" s="58"/>
      <c r="R50" s="121">
        <f t="shared" si="3"/>
        <v>0</v>
      </c>
      <c r="S50" s="85">
        <f t="shared" si="25"/>
        <v>0</v>
      </c>
      <c r="T50" s="85"/>
      <c r="U50" s="121">
        <f t="shared" si="5"/>
        <v>0</v>
      </c>
      <c r="V50" s="85">
        <f t="shared" si="26"/>
        <v>0</v>
      </c>
      <c r="W50" s="85">
        <v>80</v>
      </c>
      <c r="X50" s="121">
        <f t="shared" si="7"/>
        <v>1</v>
      </c>
      <c r="Y50" s="108">
        <f t="shared" si="27"/>
        <v>190.39999999999998</v>
      </c>
      <c r="Z50" s="94"/>
      <c r="AA50" s="97"/>
    </row>
    <row r="51" spans="1:27" s="2" customFormat="1" ht="23.25" hidden="1" thickTop="1" x14ac:dyDescent="0.2">
      <c r="A51" s="19" t="s">
        <v>39</v>
      </c>
      <c r="B51" s="20" t="s">
        <v>225</v>
      </c>
      <c r="C51" s="20" t="s">
        <v>26</v>
      </c>
      <c r="D51" s="20" t="s">
        <v>169</v>
      </c>
      <c r="E51" s="20" t="s">
        <v>114</v>
      </c>
      <c r="F51" s="21" t="s">
        <v>147</v>
      </c>
      <c r="G51" s="22">
        <v>80</v>
      </c>
      <c r="H51" s="22">
        <v>80.680000000000007</v>
      </c>
      <c r="I51" s="22">
        <v>31.696261924725</v>
      </c>
      <c r="J51" s="22">
        <v>1.0533898158244499</v>
      </c>
      <c r="K51" s="22">
        <v>67.700348259450493</v>
      </c>
      <c r="L51" s="22">
        <v>100.45</v>
      </c>
      <c r="M51" s="22">
        <v>2535.7009539780001</v>
      </c>
      <c r="N51" s="22">
        <v>84.271185265956007</v>
      </c>
      <c r="O51" s="22">
        <v>5416.0278607560404</v>
      </c>
      <c r="P51" s="55">
        <f t="shared" si="24"/>
        <v>8036</v>
      </c>
      <c r="Q51" s="58"/>
      <c r="R51" s="121">
        <f t="shared" si="3"/>
        <v>0</v>
      </c>
      <c r="S51" s="85">
        <f t="shared" si="25"/>
        <v>0</v>
      </c>
      <c r="T51" s="85"/>
      <c r="U51" s="121">
        <f t="shared" si="5"/>
        <v>0</v>
      </c>
      <c r="V51" s="85">
        <f t="shared" si="26"/>
        <v>0</v>
      </c>
      <c r="W51" s="85">
        <v>80</v>
      </c>
      <c r="X51" s="121">
        <f t="shared" si="7"/>
        <v>1</v>
      </c>
      <c r="Y51" s="108">
        <f t="shared" si="27"/>
        <v>8036</v>
      </c>
      <c r="Z51" s="94"/>
      <c r="AA51" s="97"/>
    </row>
    <row r="52" spans="1:27" s="2" customFormat="1" ht="13.5" hidden="1" thickTop="1" x14ac:dyDescent="0.2">
      <c r="A52" s="15" t="s">
        <v>254</v>
      </c>
      <c r="B52" s="16"/>
      <c r="C52" s="16"/>
      <c r="D52" s="16" t="s">
        <v>325</v>
      </c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48">
        <f>SUM(P53:P58)</f>
        <v>44056.132000000005</v>
      </c>
      <c r="Q52" s="51"/>
      <c r="R52" s="121">
        <f t="shared" si="3"/>
        <v>0</v>
      </c>
      <c r="S52" s="86">
        <f>SUM(S53:S58)</f>
        <v>0</v>
      </c>
      <c r="T52" s="86"/>
      <c r="U52" s="121">
        <f t="shared" si="5"/>
        <v>1</v>
      </c>
      <c r="V52" s="86">
        <f>SUM(V53:V58)</f>
        <v>44056.132000000005</v>
      </c>
      <c r="W52" s="86"/>
      <c r="X52" s="121">
        <f t="shared" si="7"/>
        <v>0</v>
      </c>
      <c r="Y52" s="109">
        <f>SUM(Y53:Y58)</f>
        <v>0</v>
      </c>
      <c r="Z52" s="94"/>
      <c r="AA52" s="97"/>
    </row>
    <row r="53" spans="1:27" s="2" customFormat="1" ht="57" hidden="1" thickTop="1" x14ac:dyDescent="0.2">
      <c r="A53" s="19" t="s">
        <v>384</v>
      </c>
      <c r="B53" s="20" t="s">
        <v>202</v>
      </c>
      <c r="C53" s="20" t="s">
        <v>26</v>
      </c>
      <c r="D53" s="20" t="s">
        <v>144</v>
      </c>
      <c r="E53" s="20" t="s">
        <v>2</v>
      </c>
      <c r="F53" s="21" t="s">
        <v>105</v>
      </c>
      <c r="G53" s="22">
        <v>130</v>
      </c>
      <c r="H53" s="22">
        <v>83.11</v>
      </c>
      <c r="I53" s="22">
        <v>14.978493255749999</v>
      </c>
      <c r="J53" s="22">
        <v>0.52372533129150001</v>
      </c>
      <c r="K53" s="22">
        <v>87.967781412958502</v>
      </c>
      <c r="L53" s="22">
        <v>103.47</v>
      </c>
      <c r="M53" s="22">
        <v>1947.2041232475001</v>
      </c>
      <c r="N53" s="22">
        <v>68.084293067895004</v>
      </c>
      <c r="O53" s="22">
        <v>11435.811583684599</v>
      </c>
      <c r="P53" s="55">
        <f t="shared" ref="P53:P58" si="28">L53*G53</f>
        <v>13451.1</v>
      </c>
      <c r="Q53" s="58"/>
      <c r="R53" s="121">
        <f t="shared" si="3"/>
        <v>0</v>
      </c>
      <c r="S53" s="85">
        <f t="shared" ref="S53:S58" si="29">Q53*L53</f>
        <v>0</v>
      </c>
      <c r="T53" s="85">
        <v>130</v>
      </c>
      <c r="U53" s="121">
        <f t="shared" si="5"/>
        <v>1</v>
      </c>
      <c r="V53" s="85">
        <f t="shared" ref="V53:V58" si="30">T53*L53</f>
        <v>13451.1</v>
      </c>
      <c r="W53" s="85"/>
      <c r="X53" s="121">
        <f t="shared" si="7"/>
        <v>0</v>
      </c>
      <c r="Y53" s="108">
        <f t="shared" ref="Y53:Y58" si="31">W53*L53</f>
        <v>0</v>
      </c>
      <c r="Z53" s="94"/>
      <c r="AA53" s="97"/>
    </row>
    <row r="54" spans="1:27" s="2" customFormat="1" ht="23.25" hidden="1" thickTop="1" x14ac:dyDescent="0.2">
      <c r="A54" s="19" t="s">
        <v>385</v>
      </c>
      <c r="B54" s="20" t="s">
        <v>239</v>
      </c>
      <c r="C54" s="20" t="s">
        <v>26</v>
      </c>
      <c r="D54" s="20" t="s">
        <v>320</v>
      </c>
      <c r="E54" s="20" t="s">
        <v>214</v>
      </c>
      <c r="F54" s="21" t="s">
        <v>105</v>
      </c>
      <c r="G54" s="22">
        <v>5.4</v>
      </c>
      <c r="H54" s="22">
        <v>76</v>
      </c>
      <c r="I54" s="22">
        <v>14.978493255749999</v>
      </c>
      <c r="J54" s="22">
        <v>0.52372533129150001</v>
      </c>
      <c r="K54" s="22">
        <v>79.117781412958493</v>
      </c>
      <c r="L54" s="22">
        <v>94.62</v>
      </c>
      <c r="M54" s="22">
        <v>80.883863581049994</v>
      </c>
      <c r="N54" s="22">
        <v>2.8281167889740999</v>
      </c>
      <c r="O54" s="22">
        <v>427.23801962997601</v>
      </c>
      <c r="P54" s="55">
        <f t="shared" si="28"/>
        <v>510.94800000000004</v>
      </c>
      <c r="Q54" s="58"/>
      <c r="R54" s="121">
        <f t="shared" si="3"/>
        <v>0</v>
      </c>
      <c r="S54" s="85">
        <f t="shared" si="29"/>
        <v>0</v>
      </c>
      <c r="T54" s="85">
        <v>5.4</v>
      </c>
      <c r="U54" s="121">
        <f t="shared" si="5"/>
        <v>1</v>
      </c>
      <c r="V54" s="85">
        <f t="shared" si="30"/>
        <v>510.94800000000004</v>
      </c>
      <c r="W54" s="85"/>
      <c r="X54" s="121">
        <f t="shared" si="7"/>
        <v>0</v>
      </c>
      <c r="Y54" s="108">
        <f t="shared" si="31"/>
        <v>0</v>
      </c>
      <c r="Z54" s="94"/>
      <c r="AA54" s="97"/>
    </row>
    <row r="55" spans="1:27" s="2" customFormat="1" ht="23.25" hidden="1" thickTop="1" x14ac:dyDescent="0.2">
      <c r="A55" s="19" t="s">
        <v>386</v>
      </c>
      <c r="B55" s="20" t="s">
        <v>240</v>
      </c>
      <c r="C55" s="20" t="s">
        <v>26</v>
      </c>
      <c r="D55" s="20" t="s">
        <v>198</v>
      </c>
      <c r="E55" s="20" t="s">
        <v>214</v>
      </c>
      <c r="F55" s="21" t="s">
        <v>105</v>
      </c>
      <c r="G55" s="22">
        <v>5.8</v>
      </c>
      <c r="H55" s="22">
        <v>201.87</v>
      </c>
      <c r="I55" s="22">
        <v>13.733754144000001</v>
      </c>
      <c r="J55" s="22">
        <v>0.52372533129150001</v>
      </c>
      <c r="K55" s="22">
        <v>237.07252052470901</v>
      </c>
      <c r="L55" s="22">
        <v>251.33</v>
      </c>
      <c r="M55" s="22">
        <v>79.655774035199997</v>
      </c>
      <c r="N55" s="22">
        <v>3.0376069214907</v>
      </c>
      <c r="O55" s="22">
        <v>1375.0166190433099</v>
      </c>
      <c r="P55" s="55">
        <f t="shared" si="28"/>
        <v>1457.7139999999999</v>
      </c>
      <c r="Q55" s="58"/>
      <c r="R55" s="121">
        <f t="shared" si="3"/>
        <v>0</v>
      </c>
      <c r="S55" s="85">
        <f t="shared" si="29"/>
        <v>0</v>
      </c>
      <c r="T55" s="85">
        <v>5.8</v>
      </c>
      <c r="U55" s="121">
        <f t="shared" si="5"/>
        <v>1</v>
      </c>
      <c r="V55" s="85">
        <f t="shared" si="30"/>
        <v>1457.7139999999999</v>
      </c>
      <c r="W55" s="85"/>
      <c r="X55" s="121">
        <f t="shared" si="7"/>
        <v>0</v>
      </c>
      <c r="Y55" s="108">
        <f t="shared" si="31"/>
        <v>0</v>
      </c>
      <c r="Z55" s="94"/>
      <c r="AA55" s="97"/>
    </row>
    <row r="56" spans="1:27" s="2" customFormat="1" ht="23.25" hidden="1" thickTop="1" x14ac:dyDescent="0.2">
      <c r="A56" s="19" t="s">
        <v>387</v>
      </c>
      <c r="B56" s="20" t="s">
        <v>243</v>
      </c>
      <c r="C56" s="20" t="s">
        <v>26</v>
      </c>
      <c r="D56" s="20" t="s">
        <v>37</v>
      </c>
      <c r="E56" s="20" t="s">
        <v>214</v>
      </c>
      <c r="F56" s="21" t="s">
        <v>105</v>
      </c>
      <c r="G56" s="22">
        <v>50</v>
      </c>
      <c r="H56" s="22">
        <v>77.12</v>
      </c>
      <c r="I56" s="22">
        <v>13.733754144000001</v>
      </c>
      <c r="J56" s="22">
        <v>0.52372533129150001</v>
      </c>
      <c r="K56" s="22">
        <v>81.752520524708501</v>
      </c>
      <c r="L56" s="22">
        <v>96.01</v>
      </c>
      <c r="M56" s="22">
        <v>686.68770719999998</v>
      </c>
      <c r="N56" s="22">
        <v>26.186266564575</v>
      </c>
      <c r="O56" s="22">
        <v>4087.6260262354199</v>
      </c>
      <c r="P56" s="55">
        <f t="shared" si="28"/>
        <v>4800.5</v>
      </c>
      <c r="Q56" s="58"/>
      <c r="R56" s="121">
        <f t="shared" si="3"/>
        <v>0</v>
      </c>
      <c r="S56" s="85">
        <f t="shared" si="29"/>
        <v>0</v>
      </c>
      <c r="T56" s="85">
        <v>50</v>
      </c>
      <c r="U56" s="121">
        <f t="shared" si="5"/>
        <v>1</v>
      </c>
      <c r="V56" s="85">
        <f t="shared" si="30"/>
        <v>4800.5</v>
      </c>
      <c r="W56" s="85"/>
      <c r="X56" s="121">
        <f t="shared" si="7"/>
        <v>0</v>
      </c>
      <c r="Y56" s="108">
        <f t="shared" si="31"/>
        <v>0</v>
      </c>
      <c r="Z56" s="94"/>
      <c r="AA56" s="97"/>
    </row>
    <row r="57" spans="1:27" s="2" customFormat="1" ht="23.25" hidden="1" thickTop="1" x14ac:dyDescent="0.2">
      <c r="A57" s="19" t="s">
        <v>389</v>
      </c>
      <c r="B57" s="20" t="s">
        <v>244</v>
      </c>
      <c r="C57" s="20" t="s">
        <v>26</v>
      </c>
      <c r="D57" s="20" t="s">
        <v>79</v>
      </c>
      <c r="E57" s="20" t="s">
        <v>214</v>
      </c>
      <c r="F57" s="21" t="s">
        <v>105</v>
      </c>
      <c r="G57" s="22">
        <v>50</v>
      </c>
      <c r="H57" s="22">
        <v>375.4</v>
      </c>
      <c r="I57" s="22">
        <v>14.978493255749999</v>
      </c>
      <c r="J57" s="22">
        <v>0.52372533129150001</v>
      </c>
      <c r="K57" s="22">
        <v>451.86778141295798</v>
      </c>
      <c r="L57" s="22">
        <v>467.37</v>
      </c>
      <c r="M57" s="22">
        <v>748.92466278749998</v>
      </c>
      <c r="N57" s="22">
        <v>26.186266564575</v>
      </c>
      <c r="O57" s="22">
        <v>22593.3890706479</v>
      </c>
      <c r="P57" s="55">
        <f t="shared" si="28"/>
        <v>23368.5</v>
      </c>
      <c r="Q57" s="58"/>
      <c r="R57" s="121">
        <f t="shared" si="3"/>
        <v>0</v>
      </c>
      <c r="S57" s="85">
        <f t="shared" si="29"/>
        <v>0</v>
      </c>
      <c r="T57" s="85">
        <v>50</v>
      </c>
      <c r="U57" s="121">
        <f t="shared" si="5"/>
        <v>1</v>
      </c>
      <c r="V57" s="85">
        <f t="shared" si="30"/>
        <v>23368.5</v>
      </c>
      <c r="W57" s="85"/>
      <c r="X57" s="121">
        <f t="shared" si="7"/>
        <v>0</v>
      </c>
      <c r="Y57" s="108">
        <f t="shared" si="31"/>
        <v>0</v>
      </c>
      <c r="Z57" s="94"/>
      <c r="AA57" s="97"/>
    </row>
    <row r="58" spans="1:27" s="2" customFormat="1" ht="23.25" hidden="1" thickTop="1" x14ac:dyDescent="0.2">
      <c r="A58" s="19" t="s">
        <v>390</v>
      </c>
      <c r="B58" s="20" t="s">
        <v>245</v>
      </c>
      <c r="C58" s="20" t="s">
        <v>26</v>
      </c>
      <c r="D58" s="20" t="s">
        <v>186</v>
      </c>
      <c r="E58" s="20" t="s">
        <v>214</v>
      </c>
      <c r="F58" s="21" t="s">
        <v>105</v>
      </c>
      <c r="G58" s="22">
        <v>1</v>
      </c>
      <c r="H58" s="22">
        <v>375.4</v>
      </c>
      <c r="I58" s="22">
        <v>14.978493255749999</v>
      </c>
      <c r="J58" s="22">
        <v>0.52372533129150001</v>
      </c>
      <c r="K58" s="22">
        <v>451.86778141295798</v>
      </c>
      <c r="L58" s="22">
        <v>467.37</v>
      </c>
      <c r="M58" s="22">
        <v>14.978493255749999</v>
      </c>
      <c r="N58" s="22">
        <v>0.52372533129150001</v>
      </c>
      <c r="O58" s="22">
        <v>451.86778141295798</v>
      </c>
      <c r="P58" s="55">
        <f t="shared" si="28"/>
        <v>467.37</v>
      </c>
      <c r="Q58" s="58"/>
      <c r="R58" s="121">
        <f t="shared" si="3"/>
        <v>0</v>
      </c>
      <c r="S58" s="85">
        <f t="shared" si="29"/>
        <v>0</v>
      </c>
      <c r="T58" s="85">
        <v>1</v>
      </c>
      <c r="U58" s="121">
        <f t="shared" si="5"/>
        <v>1</v>
      </c>
      <c r="V58" s="85">
        <f t="shared" si="30"/>
        <v>467.37</v>
      </c>
      <c r="W58" s="85"/>
      <c r="X58" s="121">
        <f t="shared" si="7"/>
        <v>0</v>
      </c>
      <c r="Y58" s="108">
        <f t="shared" si="31"/>
        <v>0</v>
      </c>
      <c r="Z58" s="94"/>
      <c r="AA58" s="97"/>
    </row>
    <row r="59" spans="1:27" s="2" customFormat="1" ht="13.5" hidden="1" thickTop="1" x14ac:dyDescent="0.2">
      <c r="A59" s="15" t="s">
        <v>255</v>
      </c>
      <c r="B59" s="16"/>
      <c r="C59" s="16"/>
      <c r="D59" s="16" t="s">
        <v>131</v>
      </c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48">
        <f>SUM(P60:P63)</f>
        <v>20566</v>
      </c>
      <c r="Q59" s="51"/>
      <c r="R59" s="121">
        <f t="shared" si="3"/>
        <v>0</v>
      </c>
      <c r="S59" s="86">
        <f>SUM(S60:S63)</f>
        <v>0</v>
      </c>
      <c r="T59" s="86"/>
      <c r="U59" s="121">
        <f t="shared" si="5"/>
        <v>1</v>
      </c>
      <c r="V59" s="86">
        <f>SUM(V60:V63)</f>
        <v>20566</v>
      </c>
      <c r="W59" s="86"/>
      <c r="X59" s="121">
        <f t="shared" si="7"/>
        <v>0</v>
      </c>
      <c r="Y59" s="109">
        <f>SUM(Y60:Y63)</f>
        <v>0</v>
      </c>
      <c r="Z59" s="94"/>
      <c r="AA59" s="97"/>
    </row>
    <row r="60" spans="1:27" s="2" customFormat="1" ht="23.25" hidden="1" thickTop="1" x14ac:dyDescent="0.2">
      <c r="A60" s="19" t="s">
        <v>344</v>
      </c>
      <c r="B60" s="20" t="s">
        <v>271</v>
      </c>
      <c r="C60" s="20" t="s">
        <v>26</v>
      </c>
      <c r="D60" s="20" t="s">
        <v>229</v>
      </c>
      <c r="E60" s="20" t="s">
        <v>214</v>
      </c>
      <c r="F60" s="21" t="s">
        <v>43</v>
      </c>
      <c r="G60" s="22">
        <v>118</v>
      </c>
      <c r="H60" s="22">
        <v>74.569999999999993</v>
      </c>
      <c r="I60" s="22">
        <v>14.229890883475001</v>
      </c>
      <c r="J60" s="22">
        <v>0.47567218233795</v>
      </c>
      <c r="K60" s="22">
        <v>78.134436934187093</v>
      </c>
      <c r="L60" s="22">
        <v>92.84</v>
      </c>
      <c r="M60" s="22">
        <v>1679.12712425005</v>
      </c>
      <c r="N60" s="22">
        <v>56.1293175158781</v>
      </c>
      <c r="O60" s="22">
        <v>9219.8635582340703</v>
      </c>
      <c r="P60" s="55">
        <f t="shared" ref="P60:P63" si="32">L60*G60</f>
        <v>10955.12</v>
      </c>
      <c r="Q60" s="58"/>
      <c r="R60" s="121">
        <f t="shared" si="3"/>
        <v>0</v>
      </c>
      <c r="S60" s="85">
        <f>Q60*L60</f>
        <v>0</v>
      </c>
      <c r="T60" s="85">
        <v>118</v>
      </c>
      <c r="U60" s="121">
        <f t="shared" si="5"/>
        <v>1</v>
      </c>
      <c r="V60" s="85">
        <f>T60*L60</f>
        <v>10955.12</v>
      </c>
      <c r="W60" s="85"/>
      <c r="X60" s="121">
        <f t="shared" si="7"/>
        <v>0</v>
      </c>
      <c r="Y60" s="108">
        <f>W60*L60</f>
        <v>0</v>
      </c>
      <c r="Z60" s="94"/>
      <c r="AA60" s="97"/>
    </row>
    <row r="61" spans="1:27" s="2" customFormat="1" ht="23.25" hidden="1" thickTop="1" x14ac:dyDescent="0.2">
      <c r="A61" s="19" t="s">
        <v>345</v>
      </c>
      <c r="B61" s="20" t="s">
        <v>297</v>
      </c>
      <c r="C61" s="20" t="s">
        <v>26</v>
      </c>
      <c r="D61" s="20" t="s">
        <v>177</v>
      </c>
      <c r="E61" s="20" t="s">
        <v>214</v>
      </c>
      <c r="F61" s="21" t="s">
        <v>43</v>
      </c>
      <c r="G61" s="22">
        <v>22</v>
      </c>
      <c r="H61" s="22">
        <v>65.319999999999993</v>
      </c>
      <c r="I61" s="22">
        <v>4.0336685575000004</v>
      </c>
      <c r="J61" s="22">
        <v>0.13498075548749999</v>
      </c>
      <c r="K61" s="22">
        <v>77.151350687012496</v>
      </c>
      <c r="L61" s="22">
        <v>81.319999999999993</v>
      </c>
      <c r="M61" s="22">
        <v>88.740708264999995</v>
      </c>
      <c r="N61" s="22">
        <v>2.9695766207249998</v>
      </c>
      <c r="O61" s="22">
        <v>1697.3297151142699</v>
      </c>
      <c r="P61" s="55">
        <f t="shared" si="32"/>
        <v>1789.04</v>
      </c>
      <c r="Q61" s="58"/>
      <c r="R61" s="121">
        <f t="shared" si="3"/>
        <v>0</v>
      </c>
      <c r="S61" s="85">
        <f>Q61*L61</f>
        <v>0</v>
      </c>
      <c r="T61" s="85">
        <v>22</v>
      </c>
      <c r="U61" s="121">
        <f t="shared" si="5"/>
        <v>1</v>
      </c>
      <c r="V61" s="85">
        <f>T61*L61</f>
        <v>1789.04</v>
      </c>
      <c r="W61" s="85"/>
      <c r="X61" s="121">
        <f t="shared" si="7"/>
        <v>0</v>
      </c>
      <c r="Y61" s="108">
        <f>W61*L61</f>
        <v>0</v>
      </c>
      <c r="Z61" s="94"/>
      <c r="AA61" s="97"/>
    </row>
    <row r="62" spans="1:27" s="2" customFormat="1" ht="23.25" hidden="1" thickTop="1" x14ac:dyDescent="0.2">
      <c r="A62" s="19" t="s">
        <v>346</v>
      </c>
      <c r="B62" s="20" t="s">
        <v>236</v>
      </c>
      <c r="C62" s="20" t="s">
        <v>212</v>
      </c>
      <c r="D62" s="20" t="s">
        <v>184</v>
      </c>
      <c r="E62" s="20" t="s">
        <v>284</v>
      </c>
      <c r="F62" s="21" t="s">
        <v>105</v>
      </c>
      <c r="G62" s="22">
        <v>4</v>
      </c>
      <c r="H62" s="22">
        <v>302.45999999999998</v>
      </c>
      <c r="I62" s="22">
        <v>30.813749999999999</v>
      </c>
      <c r="J62" s="22">
        <v>8.1223799999999999E-2</v>
      </c>
      <c r="K62" s="22">
        <v>345.6650262</v>
      </c>
      <c r="L62" s="22">
        <v>376.56</v>
      </c>
      <c r="M62" s="22">
        <v>123.255</v>
      </c>
      <c r="N62" s="22">
        <v>0.3248952</v>
      </c>
      <c r="O62" s="22">
        <v>1382.6601048</v>
      </c>
      <c r="P62" s="55">
        <f t="shared" si="32"/>
        <v>1506.24</v>
      </c>
      <c r="Q62" s="58"/>
      <c r="R62" s="121">
        <f t="shared" si="3"/>
        <v>0</v>
      </c>
      <c r="S62" s="85">
        <f>Q62*L62</f>
        <v>0</v>
      </c>
      <c r="T62" s="85">
        <v>4</v>
      </c>
      <c r="U62" s="121">
        <f t="shared" si="5"/>
        <v>1</v>
      </c>
      <c r="V62" s="85">
        <f>T62*L62</f>
        <v>1506.24</v>
      </c>
      <c r="W62" s="85"/>
      <c r="X62" s="121">
        <f t="shared" si="7"/>
        <v>0</v>
      </c>
      <c r="Y62" s="108">
        <f>W62*L62</f>
        <v>0</v>
      </c>
      <c r="Z62" s="94"/>
      <c r="AA62" s="97"/>
    </row>
    <row r="63" spans="1:27" s="2" customFormat="1" ht="34.5" hidden="1" thickTop="1" x14ac:dyDescent="0.2">
      <c r="A63" s="19" t="s">
        <v>348</v>
      </c>
      <c r="B63" s="20" t="s">
        <v>158</v>
      </c>
      <c r="C63" s="20" t="s">
        <v>142</v>
      </c>
      <c r="D63" s="20" t="s">
        <v>250</v>
      </c>
      <c r="E63" s="20" t="s">
        <v>146</v>
      </c>
      <c r="F63" s="21" t="s">
        <v>105</v>
      </c>
      <c r="G63" s="22">
        <v>40</v>
      </c>
      <c r="H63" s="22">
        <v>126.82</v>
      </c>
      <c r="I63" s="22">
        <v>32.942914031999997</v>
      </c>
      <c r="J63" s="22">
        <v>1.144636806534</v>
      </c>
      <c r="K63" s="22">
        <v>123.802449161466</v>
      </c>
      <c r="L63" s="22">
        <v>157.88999999999999</v>
      </c>
      <c r="M63" s="22">
        <v>1317.71656128</v>
      </c>
      <c r="N63" s="22">
        <v>45.785472261359999</v>
      </c>
      <c r="O63" s="22">
        <v>4952.0979664586403</v>
      </c>
      <c r="P63" s="55">
        <f t="shared" si="32"/>
        <v>6315.5999999999995</v>
      </c>
      <c r="Q63" s="58"/>
      <c r="R63" s="121">
        <f t="shared" si="3"/>
        <v>0</v>
      </c>
      <c r="S63" s="85">
        <f>Q63*L63</f>
        <v>0</v>
      </c>
      <c r="T63" s="85">
        <v>40</v>
      </c>
      <c r="U63" s="121">
        <f t="shared" si="5"/>
        <v>1</v>
      </c>
      <c r="V63" s="85">
        <f>T63*L63</f>
        <v>6315.5999999999995</v>
      </c>
      <c r="W63" s="85"/>
      <c r="X63" s="121">
        <f t="shared" si="7"/>
        <v>0</v>
      </c>
      <c r="Y63" s="108">
        <f>W63*L63</f>
        <v>0</v>
      </c>
      <c r="Z63" s="94"/>
      <c r="AA63" s="97"/>
    </row>
    <row r="64" spans="1:27" s="2" customFormat="1" ht="13.5" hidden="1" thickTop="1" x14ac:dyDescent="0.2">
      <c r="A64" s="15" t="s">
        <v>256</v>
      </c>
      <c r="B64" s="16"/>
      <c r="C64" s="16"/>
      <c r="D64" s="16" t="s">
        <v>393</v>
      </c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48">
        <f>SUM(P65:P68)</f>
        <v>12587.860000000002</v>
      </c>
      <c r="Q64" s="51"/>
      <c r="R64" s="121">
        <f t="shared" si="3"/>
        <v>0</v>
      </c>
      <c r="S64" s="86">
        <f>SUM(S65:S68)</f>
        <v>0</v>
      </c>
      <c r="T64" s="86"/>
      <c r="U64" s="121">
        <f t="shared" si="5"/>
        <v>1</v>
      </c>
      <c r="V64" s="86">
        <f>SUM(V65:V68)</f>
        <v>12587.860000000002</v>
      </c>
      <c r="W64" s="86"/>
      <c r="X64" s="121">
        <f t="shared" si="7"/>
        <v>0</v>
      </c>
      <c r="Y64" s="109">
        <f>SUM(Y65:Y68)</f>
        <v>0</v>
      </c>
      <c r="Z64" s="94"/>
      <c r="AA64" s="97"/>
    </row>
    <row r="65" spans="1:27" s="2" customFormat="1" ht="23.25" hidden="1" thickTop="1" x14ac:dyDescent="0.2">
      <c r="A65" s="19" t="s">
        <v>285</v>
      </c>
      <c r="B65" s="20" t="s">
        <v>76</v>
      </c>
      <c r="C65" s="20" t="s">
        <v>212</v>
      </c>
      <c r="D65" s="20" t="s">
        <v>347</v>
      </c>
      <c r="E65" s="20" t="s">
        <v>277</v>
      </c>
      <c r="F65" s="21" t="s">
        <v>105</v>
      </c>
      <c r="G65" s="22">
        <v>70</v>
      </c>
      <c r="H65" s="22">
        <v>71.790000000000006</v>
      </c>
      <c r="I65" s="22">
        <v>0</v>
      </c>
      <c r="J65" s="22">
        <v>0</v>
      </c>
      <c r="K65" s="22">
        <v>89.38</v>
      </c>
      <c r="L65" s="22">
        <v>89.38</v>
      </c>
      <c r="M65" s="22">
        <v>0</v>
      </c>
      <c r="N65" s="22">
        <v>0</v>
      </c>
      <c r="O65" s="22">
        <v>6256.6</v>
      </c>
      <c r="P65" s="55">
        <f t="shared" ref="P65:P68" si="33">L65*G65</f>
        <v>6256.5999999999995</v>
      </c>
      <c r="Q65" s="58"/>
      <c r="R65" s="121">
        <f t="shared" si="3"/>
        <v>0</v>
      </c>
      <c r="S65" s="85">
        <f>Q65*L65</f>
        <v>0</v>
      </c>
      <c r="T65" s="85">
        <v>70</v>
      </c>
      <c r="U65" s="121">
        <f t="shared" si="5"/>
        <v>1</v>
      </c>
      <c r="V65" s="85">
        <f>T65*L65</f>
        <v>6256.5999999999995</v>
      </c>
      <c r="W65" s="85"/>
      <c r="X65" s="121">
        <f t="shared" si="7"/>
        <v>0</v>
      </c>
      <c r="Y65" s="108">
        <f>W65*L65</f>
        <v>0</v>
      </c>
      <c r="Z65" s="94"/>
      <c r="AA65" s="97"/>
    </row>
    <row r="66" spans="1:27" s="2" customFormat="1" ht="23.25" hidden="1" thickTop="1" x14ac:dyDescent="0.2">
      <c r="A66" s="19" t="s">
        <v>286</v>
      </c>
      <c r="B66" s="20" t="s">
        <v>379</v>
      </c>
      <c r="C66" s="20" t="s">
        <v>212</v>
      </c>
      <c r="D66" s="20" t="s">
        <v>352</v>
      </c>
      <c r="E66" s="20" t="s">
        <v>277</v>
      </c>
      <c r="F66" s="21" t="s">
        <v>105</v>
      </c>
      <c r="G66" s="22">
        <v>39</v>
      </c>
      <c r="H66" s="22">
        <v>111.01</v>
      </c>
      <c r="I66" s="22">
        <v>40.062874999999998</v>
      </c>
      <c r="J66" s="22">
        <v>0.25592369399999998</v>
      </c>
      <c r="K66" s="22">
        <v>97.891201305999999</v>
      </c>
      <c r="L66" s="22">
        <v>138.21</v>
      </c>
      <c r="M66" s="22">
        <v>1562.452125</v>
      </c>
      <c r="N66" s="22">
        <v>9.9810240659999998</v>
      </c>
      <c r="O66" s="22">
        <v>3817.7568509339999</v>
      </c>
      <c r="P66" s="55">
        <f t="shared" si="33"/>
        <v>5390.1900000000005</v>
      </c>
      <c r="Q66" s="58"/>
      <c r="R66" s="121">
        <f t="shared" si="3"/>
        <v>0</v>
      </c>
      <c r="S66" s="85">
        <f>Q66*L66</f>
        <v>0</v>
      </c>
      <c r="T66" s="85">
        <v>39</v>
      </c>
      <c r="U66" s="121">
        <f t="shared" si="5"/>
        <v>1</v>
      </c>
      <c r="V66" s="85">
        <f>T66*L66</f>
        <v>5390.1900000000005</v>
      </c>
      <c r="W66" s="85"/>
      <c r="X66" s="121">
        <f t="shared" si="7"/>
        <v>0</v>
      </c>
      <c r="Y66" s="108">
        <f>W66*L66</f>
        <v>0</v>
      </c>
      <c r="Z66" s="94"/>
      <c r="AA66" s="97"/>
    </row>
    <row r="67" spans="1:27" s="2" customFormat="1" ht="23.25" hidden="1" thickTop="1" x14ac:dyDescent="0.2">
      <c r="A67" s="19" t="s">
        <v>288</v>
      </c>
      <c r="B67" s="20" t="s">
        <v>228</v>
      </c>
      <c r="C67" s="20" t="s">
        <v>142</v>
      </c>
      <c r="D67" s="20" t="s">
        <v>137</v>
      </c>
      <c r="E67" s="20" t="s">
        <v>165</v>
      </c>
      <c r="F67" s="21" t="s">
        <v>105</v>
      </c>
      <c r="G67" s="22">
        <v>39</v>
      </c>
      <c r="H67" s="22">
        <v>4.68</v>
      </c>
      <c r="I67" s="22">
        <v>2.6757898450000002</v>
      </c>
      <c r="J67" s="22">
        <v>0.10798460439</v>
      </c>
      <c r="K67" s="22">
        <v>3.04622555061</v>
      </c>
      <c r="L67" s="22">
        <v>5.83</v>
      </c>
      <c r="M67" s="22">
        <v>104.355803955</v>
      </c>
      <c r="N67" s="22">
        <v>4.2113995712100003</v>
      </c>
      <c r="O67" s="22">
        <v>118.80279647379</v>
      </c>
      <c r="P67" s="55">
        <f t="shared" si="33"/>
        <v>227.37</v>
      </c>
      <c r="Q67" s="58"/>
      <c r="R67" s="121">
        <f t="shared" si="3"/>
        <v>0</v>
      </c>
      <c r="S67" s="85">
        <f>Q67*L67</f>
        <v>0</v>
      </c>
      <c r="T67" s="85">
        <v>39</v>
      </c>
      <c r="U67" s="121">
        <f t="shared" si="5"/>
        <v>1</v>
      </c>
      <c r="V67" s="85">
        <f>T67*L67</f>
        <v>227.37</v>
      </c>
      <c r="W67" s="85"/>
      <c r="X67" s="121">
        <f t="shared" si="7"/>
        <v>0</v>
      </c>
      <c r="Y67" s="108">
        <f>W67*L67</f>
        <v>0</v>
      </c>
      <c r="Z67" s="94"/>
      <c r="AA67" s="97"/>
    </row>
    <row r="68" spans="1:27" s="2" customFormat="1" ht="23.25" hidden="1" thickTop="1" x14ac:dyDescent="0.2">
      <c r="A68" s="19" t="s">
        <v>290</v>
      </c>
      <c r="B68" s="20" t="s">
        <v>382</v>
      </c>
      <c r="C68" s="20" t="s">
        <v>142</v>
      </c>
      <c r="D68" s="20" t="s">
        <v>163</v>
      </c>
      <c r="E68" s="20" t="s">
        <v>114</v>
      </c>
      <c r="F68" s="21" t="s">
        <v>105</v>
      </c>
      <c r="G68" s="22">
        <v>39</v>
      </c>
      <c r="H68" s="22">
        <v>14.7</v>
      </c>
      <c r="I68" s="22">
        <v>11.1668448075</v>
      </c>
      <c r="J68" s="22">
        <v>0.377946115365</v>
      </c>
      <c r="K68" s="22">
        <v>6.7552090771350004</v>
      </c>
      <c r="L68" s="22">
        <v>18.3</v>
      </c>
      <c r="M68" s="22">
        <v>435.50694749249999</v>
      </c>
      <c r="N68" s="22">
        <v>14.739898499235</v>
      </c>
      <c r="O68" s="22">
        <v>263.45315400826502</v>
      </c>
      <c r="P68" s="55">
        <f t="shared" si="33"/>
        <v>713.7</v>
      </c>
      <c r="Q68" s="58"/>
      <c r="R68" s="121">
        <f t="shared" si="3"/>
        <v>0</v>
      </c>
      <c r="S68" s="85">
        <f>Q68*L68</f>
        <v>0</v>
      </c>
      <c r="T68" s="85">
        <v>39</v>
      </c>
      <c r="U68" s="121">
        <f t="shared" si="5"/>
        <v>1</v>
      </c>
      <c r="V68" s="85">
        <f>T68*L68</f>
        <v>713.7</v>
      </c>
      <c r="W68" s="85"/>
      <c r="X68" s="121">
        <f t="shared" si="7"/>
        <v>0</v>
      </c>
      <c r="Y68" s="108">
        <f>W68*L68</f>
        <v>0</v>
      </c>
      <c r="Z68" s="94"/>
      <c r="AA68" s="97"/>
    </row>
    <row r="69" spans="1:27" s="2" customFormat="1" ht="13.5" hidden="1" thickTop="1" x14ac:dyDescent="0.2">
      <c r="A69" s="15" t="s">
        <v>258</v>
      </c>
      <c r="B69" s="16"/>
      <c r="C69" s="16"/>
      <c r="D69" s="16" t="s">
        <v>377</v>
      </c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48">
        <f>SUM(P70:P85)</f>
        <v>9378.8420000000006</v>
      </c>
      <c r="Q69" s="51"/>
      <c r="R69" s="121">
        <f t="shared" si="3"/>
        <v>0.14927002715260582</v>
      </c>
      <c r="S69" s="86">
        <f>SUM(S70:S85)</f>
        <v>1399.98</v>
      </c>
      <c r="T69" s="86"/>
      <c r="U69" s="121">
        <f t="shared" si="5"/>
        <v>0.2653163364944201</v>
      </c>
      <c r="V69" s="86">
        <f>SUM(V70:V85)</f>
        <v>2488.36</v>
      </c>
      <c r="W69" s="86"/>
      <c r="X69" s="121">
        <f t="shared" si="7"/>
        <v>0.58541363635297405</v>
      </c>
      <c r="Y69" s="109">
        <f>SUM(Y70:Y85)</f>
        <v>5490.5020000000004</v>
      </c>
      <c r="Z69" s="94"/>
      <c r="AA69" s="97"/>
    </row>
    <row r="70" spans="1:27" s="2" customFormat="1" ht="13.5" hidden="1" thickTop="1" x14ac:dyDescent="0.2">
      <c r="A70" s="19" t="s">
        <v>203</v>
      </c>
      <c r="B70" s="20" t="s">
        <v>95</v>
      </c>
      <c r="C70" s="20" t="s">
        <v>71</v>
      </c>
      <c r="D70" s="20" t="s">
        <v>172</v>
      </c>
      <c r="E70" s="20" t="s">
        <v>71</v>
      </c>
      <c r="F70" s="21" t="s">
        <v>176</v>
      </c>
      <c r="G70" s="22">
        <v>2</v>
      </c>
      <c r="H70" s="22">
        <v>490.29</v>
      </c>
      <c r="I70" s="22">
        <v>68.948099999999997</v>
      </c>
      <c r="J70" s="22">
        <v>0</v>
      </c>
      <c r="K70" s="22">
        <v>541.46190000000001</v>
      </c>
      <c r="L70" s="22">
        <v>610.41</v>
      </c>
      <c r="M70" s="22">
        <v>137.89619999999999</v>
      </c>
      <c r="N70" s="22">
        <v>0</v>
      </c>
      <c r="O70" s="22">
        <v>1082.9238</v>
      </c>
      <c r="P70" s="55">
        <f t="shared" ref="P70:P85" si="34">L70*G70</f>
        <v>1220.82</v>
      </c>
      <c r="Q70" s="58">
        <v>2</v>
      </c>
      <c r="R70" s="121">
        <f t="shared" ref="R70:R127" si="35">(S70/P70)</f>
        <v>1</v>
      </c>
      <c r="S70" s="85">
        <f t="shared" ref="S70:S85" si="36">Q70*L70</f>
        <v>1220.82</v>
      </c>
      <c r="T70" s="85"/>
      <c r="U70" s="121">
        <f t="shared" ref="U70:U129" si="37">V70/P70</f>
        <v>0</v>
      </c>
      <c r="V70" s="85">
        <f t="shared" ref="V70:V85" si="38">T70*L70</f>
        <v>0</v>
      </c>
      <c r="W70" s="85"/>
      <c r="X70" s="121">
        <f t="shared" ref="X70:X127" si="39">Y70/P70</f>
        <v>0</v>
      </c>
      <c r="Y70" s="108">
        <f t="shared" ref="Y70:Y85" si="40">W70*L70</f>
        <v>0</v>
      </c>
      <c r="Z70" s="94"/>
      <c r="AA70" s="97"/>
    </row>
    <row r="71" spans="1:27" s="2" customFormat="1" ht="34.5" hidden="1" thickTop="1" x14ac:dyDescent="0.2">
      <c r="A71" s="19" t="s">
        <v>204</v>
      </c>
      <c r="B71" s="20" t="s">
        <v>295</v>
      </c>
      <c r="C71" s="20" t="s">
        <v>26</v>
      </c>
      <c r="D71" s="20" t="s">
        <v>133</v>
      </c>
      <c r="E71" s="20" t="s">
        <v>364</v>
      </c>
      <c r="F71" s="21" t="s">
        <v>66</v>
      </c>
      <c r="G71" s="22">
        <v>1</v>
      </c>
      <c r="H71" s="22">
        <v>349.4</v>
      </c>
      <c r="I71" s="22">
        <v>49.437552642500002</v>
      </c>
      <c r="J71" s="22">
        <v>1.6197690658499999</v>
      </c>
      <c r="K71" s="22">
        <v>383.94267829165</v>
      </c>
      <c r="L71" s="22">
        <v>435</v>
      </c>
      <c r="M71" s="22">
        <v>49.437552642500002</v>
      </c>
      <c r="N71" s="22">
        <v>1.6197690658499999</v>
      </c>
      <c r="O71" s="22">
        <v>383.94267829165</v>
      </c>
      <c r="P71" s="55">
        <f t="shared" si="34"/>
        <v>435</v>
      </c>
      <c r="Q71" s="58"/>
      <c r="R71" s="121">
        <f t="shared" si="35"/>
        <v>0</v>
      </c>
      <c r="S71" s="85">
        <f t="shared" si="36"/>
        <v>0</v>
      </c>
      <c r="T71" s="85">
        <v>1</v>
      </c>
      <c r="U71" s="121">
        <f t="shared" si="37"/>
        <v>1</v>
      </c>
      <c r="V71" s="85">
        <f t="shared" si="38"/>
        <v>435</v>
      </c>
      <c r="W71" s="85"/>
      <c r="X71" s="121">
        <f t="shared" si="39"/>
        <v>0</v>
      </c>
      <c r="Y71" s="108">
        <f t="shared" si="40"/>
        <v>0</v>
      </c>
      <c r="Z71" s="94"/>
      <c r="AA71" s="97"/>
    </row>
    <row r="72" spans="1:27" s="2" customFormat="1" ht="45.75" hidden="1" thickTop="1" x14ac:dyDescent="0.2">
      <c r="A72" s="19" t="s">
        <v>205</v>
      </c>
      <c r="B72" s="20" t="s">
        <v>296</v>
      </c>
      <c r="C72" s="20" t="s">
        <v>26</v>
      </c>
      <c r="D72" s="20" t="s">
        <v>173</v>
      </c>
      <c r="E72" s="20" t="s">
        <v>388</v>
      </c>
      <c r="F72" s="21" t="s">
        <v>176</v>
      </c>
      <c r="G72" s="22">
        <v>1</v>
      </c>
      <c r="H72" s="22">
        <v>601.11</v>
      </c>
      <c r="I72" s="22">
        <v>22.871714685474998</v>
      </c>
      <c r="J72" s="22">
        <v>0.74023446309344998</v>
      </c>
      <c r="K72" s="22">
        <v>724.76805085143201</v>
      </c>
      <c r="L72" s="22">
        <v>748.38</v>
      </c>
      <c r="M72" s="22">
        <v>22.871714685474998</v>
      </c>
      <c r="N72" s="22">
        <v>0.74023446309344998</v>
      </c>
      <c r="O72" s="22">
        <v>724.76805085143201</v>
      </c>
      <c r="P72" s="55">
        <f t="shared" si="34"/>
        <v>748.38</v>
      </c>
      <c r="Q72" s="58"/>
      <c r="R72" s="121">
        <f t="shared" si="35"/>
        <v>0</v>
      </c>
      <c r="S72" s="85">
        <f t="shared" si="36"/>
        <v>0</v>
      </c>
      <c r="T72" s="85">
        <v>1</v>
      </c>
      <c r="U72" s="121">
        <f t="shared" si="37"/>
        <v>1</v>
      </c>
      <c r="V72" s="85">
        <f t="shared" si="38"/>
        <v>748.38</v>
      </c>
      <c r="W72" s="85"/>
      <c r="X72" s="121">
        <f t="shared" si="39"/>
        <v>0</v>
      </c>
      <c r="Y72" s="108">
        <f t="shared" si="40"/>
        <v>0</v>
      </c>
      <c r="Z72" s="94"/>
      <c r="AA72" s="97"/>
    </row>
    <row r="73" spans="1:27" s="2" customFormat="1" ht="57" hidden="1" thickTop="1" x14ac:dyDescent="0.2">
      <c r="A73" s="19" t="s">
        <v>206</v>
      </c>
      <c r="B73" s="20" t="s">
        <v>298</v>
      </c>
      <c r="C73" s="20" t="s">
        <v>26</v>
      </c>
      <c r="D73" s="20" t="s">
        <v>116</v>
      </c>
      <c r="E73" s="20" t="s">
        <v>2</v>
      </c>
      <c r="F73" s="21" t="s">
        <v>354</v>
      </c>
      <c r="G73" s="22">
        <v>1</v>
      </c>
      <c r="H73" s="22">
        <v>599.64</v>
      </c>
      <c r="I73" s="22">
        <v>138.407147399</v>
      </c>
      <c r="J73" s="22">
        <v>4.5353533843799996</v>
      </c>
      <c r="K73" s="22">
        <v>603.60749921662</v>
      </c>
      <c r="L73" s="22">
        <v>746.55</v>
      </c>
      <c r="M73" s="22">
        <v>138.407147399</v>
      </c>
      <c r="N73" s="22">
        <v>4.5353533843799996</v>
      </c>
      <c r="O73" s="22">
        <v>603.60749921662</v>
      </c>
      <c r="P73" s="55">
        <f t="shared" si="34"/>
        <v>746.55</v>
      </c>
      <c r="Q73" s="58"/>
      <c r="R73" s="121">
        <f t="shared" si="35"/>
        <v>0</v>
      </c>
      <c r="S73" s="85">
        <f t="shared" si="36"/>
        <v>0</v>
      </c>
      <c r="T73" s="85">
        <v>1</v>
      </c>
      <c r="U73" s="121">
        <f t="shared" si="37"/>
        <v>1</v>
      </c>
      <c r="V73" s="85">
        <f t="shared" si="38"/>
        <v>746.55</v>
      </c>
      <c r="W73" s="85"/>
      <c r="X73" s="121">
        <f t="shared" si="39"/>
        <v>0</v>
      </c>
      <c r="Y73" s="108">
        <f t="shared" si="40"/>
        <v>0</v>
      </c>
      <c r="Z73" s="94"/>
      <c r="AA73" s="97"/>
    </row>
    <row r="74" spans="1:27" s="2" customFormat="1" ht="79.5" hidden="1" thickTop="1" x14ac:dyDescent="0.2">
      <c r="A74" s="19" t="s">
        <v>207</v>
      </c>
      <c r="B74" s="20" t="s">
        <v>82</v>
      </c>
      <c r="C74" s="20" t="s">
        <v>142</v>
      </c>
      <c r="D74" s="20" t="s">
        <v>338</v>
      </c>
      <c r="E74" s="20" t="s">
        <v>305</v>
      </c>
      <c r="F74" s="21" t="s">
        <v>176</v>
      </c>
      <c r="G74" s="22">
        <v>1</v>
      </c>
      <c r="H74" s="22">
        <v>65.31</v>
      </c>
      <c r="I74" s="22">
        <v>12.475870714499999</v>
      </c>
      <c r="J74" s="22">
        <v>0.40494226646249998</v>
      </c>
      <c r="K74" s="22">
        <v>68.429187019037499</v>
      </c>
      <c r="L74" s="22">
        <v>81.31</v>
      </c>
      <c r="M74" s="22">
        <v>12.475870714499999</v>
      </c>
      <c r="N74" s="22">
        <v>0.40494226646249998</v>
      </c>
      <c r="O74" s="22">
        <v>68.429187019037499</v>
      </c>
      <c r="P74" s="55">
        <f t="shared" si="34"/>
        <v>81.31</v>
      </c>
      <c r="Q74" s="58"/>
      <c r="R74" s="121">
        <f t="shared" si="35"/>
        <v>0</v>
      </c>
      <c r="S74" s="85">
        <f t="shared" si="36"/>
        <v>0</v>
      </c>
      <c r="T74" s="85"/>
      <c r="U74" s="121">
        <f t="shared" si="37"/>
        <v>0</v>
      </c>
      <c r="V74" s="85">
        <f t="shared" si="38"/>
        <v>0</v>
      </c>
      <c r="W74" s="85">
        <v>1</v>
      </c>
      <c r="X74" s="121">
        <f t="shared" si="39"/>
        <v>1</v>
      </c>
      <c r="Y74" s="108">
        <f t="shared" si="40"/>
        <v>81.31</v>
      </c>
      <c r="Z74" s="94"/>
      <c r="AA74" s="97"/>
    </row>
    <row r="75" spans="1:27" s="2" customFormat="1" ht="34.5" hidden="1" thickTop="1" x14ac:dyDescent="0.2">
      <c r="A75" s="19" t="s">
        <v>207</v>
      </c>
      <c r="B75" s="20" t="s">
        <v>279</v>
      </c>
      <c r="C75" s="20" t="s">
        <v>212</v>
      </c>
      <c r="D75" s="20" t="s">
        <v>358</v>
      </c>
      <c r="E75" s="20" t="s">
        <v>129</v>
      </c>
      <c r="F75" s="21" t="s">
        <v>162</v>
      </c>
      <c r="G75" s="22">
        <v>2</v>
      </c>
      <c r="H75" s="22">
        <v>407.82</v>
      </c>
      <c r="I75" s="22">
        <v>9.1382999999999992</v>
      </c>
      <c r="J75" s="22">
        <v>1.4174325E-2</v>
      </c>
      <c r="K75" s="22">
        <v>498.58752567499999</v>
      </c>
      <c r="L75" s="22">
        <v>507.74</v>
      </c>
      <c r="M75" s="22">
        <v>18.276599999999998</v>
      </c>
      <c r="N75" s="22">
        <v>2.834865E-2</v>
      </c>
      <c r="O75" s="22">
        <v>997.17505134999999</v>
      </c>
      <c r="P75" s="55">
        <f t="shared" si="34"/>
        <v>1015.48</v>
      </c>
      <c r="Q75" s="58"/>
      <c r="R75" s="121">
        <f t="shared" si="35"/>
        <v>0</v>
      </c>
      <c r="S75" s="85">
        <f t="shared" si="36"/>
        <v>0</v>
      </c>
      <c r="T75" s="85"/>
      <c r="U75" s="121">
        <f t="shared" si="37"/>
        <v>0</v>
      </c>
      <c r="V75" s="85">
        <f t="shared" si="38"/>
        <v>0</v>
      </c>
      <c r="W75" s="85">
        <v>2</v>
      </c>
      <c r="X75" s="121">
        <f t="shared" si="39"/>
        <v>1</v>
      </c>
      <c r="Y75" s="108">
        <f t="shared" si="40"/>
        <v>1015.48</v>
      </c>
      <c r="Z75" s="94"/>
      <c r="AA75" s="97"/>
    </row>
    <row r="76" spans="1:27" s="2" customFormat="1" ht="57" hidden="1" thickTop="1" x14ac:dyDescent="0.2">
      <c r="A76" s="19" t="s">
        <v>208</v>
      </c>
      <c r="B76" s="20" t="s">
        <v>306</v>
      </c>
      <c r="C76" s="20" t="s">
        <v>26</v>
      </c>
      <c r="D76" s="20" t="s">
        <v>287</v>
      </c>
      <c r="E76" s="20" t="s">
        <v>2</v>
      </c>
      <c r="F76" s="21" t="s">
        <v>354</v>
      </c>
      <c r="G76" s="22">
        <v>2</v>
      </c>
      <c r="H76" s="22">
        <v>552.28</v>
      </c>
      <c r="I76" s="22">
        <v>3.4487600662500002</v>
      </c>
      <c r="J76" s="22">
        <v>0.10798460439</v>
      </c>
      <c r="K76" s="22">
        <v>684.03325532936003</v>
      </c>
      <c r="L76" s="22">
        <v>687.59</v>
      </c>
      <c r="M76" s="22">
        <v>6.8975201325000004</v>
      </c>
      <c r="N76" s="22">
        <v>0.21596920878</v>
      </c>
      <c r="O76" s="22">
        <v>1368.0665106587201</v>
      </c>
      <c r="P76" s="55">
        <f t="shared" si="34"/>
        <v>1375.18</v>
      </c>
      <c r="Q76" s="58"/>
      <c r="R76" s="121">
        <f t="shared" si="35"/>
        <v>0</v>
      </c>
      <c r="S76" s="85">
        <f t="shared" si="36"/>
        <v>0</v>
      </c>
      <c r="T76" s="85"/>
      <c r="U76" s="121">
        <f t="shared" si="37"/>
        <v>0</v>
      </c>
      <c r="V76" s="85">
        <f t="shared" si="38"/>
        <v>0</v>
      </c>
      <c r="W76" s="85">
        <v>2</v>
      </c>
      <c r="X76" s="121">
        <f t="shared" si="39"/>
        <v>1</v>
      </c>
      <c r="Y76" s="108">
        <f t="shared" si="40"/>
        <v>1375.18</v>
      </c>
      <c r="Z76" s="94"/>
      <c r="AA76" s="97"/>
    </row>
    <row r="77" spans="1:27" s="2" customFormat="1" ht="57" hidden="1" thickTop="1" x14ac:dyDescent="0.2">
      <c r="A77" s="19" t="s">
        <v>210</v>
      </c>
      <c r="B77" s="20" t="s">
        <v>307</v>
      </c>
      <c r="C77" s="20" t="s">
        <v>26</v>
      </c>
      <c r="D77" s="20" t="s">
        <v>179</v>
      </c>
      <c r="E77" s="20" t="s">
        <v>2</v>
      </c>
      <c r="F77" s="21" t="s">
        <v>354</v>
      </c>
      <c r="G77" s="22">
        <v>1</v>
      </c>
      <c r="H77" s="22">
        <v>303.82</v>
      </c>
      <c r="I77" s="22">
        <v>3.4487600662500002</v>
      </c>
      <c r="J77" s="22">
        <v>0.10798460439</v>
      </c>
      <c r="K77" s="22">
        <v>374.70325532935999</v>
      </c>
      <c r="L77" s="22">
        <v>378.26</v>
      </c>
      <c r="M77" s="22">
        <v>3.4487600662500002</v>
      </c>
      <c r="N77" s="22">
        <v>0.10798460439</v>
      </c>
      <c r="O77" s="22">
        <v>374.70325532935999</v>
      </c>
      <c r="P77" s="55">
        <f t="shared" si="34"/>
        <v>378.26</v>
      </c>
      <c r="Q77" s="58"/>
      <c r="R77" s="121">
        <f t="shared" si="35"/>
        <v>0</v>
      </c>
      <c r="S77" s="85">
        <f t="shared" si="36"/>
        <v>0</v>
      </c>
      <c r="T77" s="85"/>
      <c r="U77" s="121">
        <f t="shared" si="37"/>
        <v>0</v>
      </c>
      <c r="V77" s="85">
        <f t="shared" si="38"/>
        <v>0</v>
      </c>
      <c r="W77" s="85">
        <v>1</v>
      </c>
      <c r="X77" s="121">
        <f t="shared" si="39"/>
        <v>1</v>
      </c>
      <c r="Y77" s="108">
        <f t="shared" si="40"/>
        <v>378.26</v>
      </c>
      <c r="Z77" s="94"/>
      <c r="AA77" s="97"/>
    </row>
    <row r="78" spans="1:27" s="2" customFormat="1" ht="57" hidden="1" thickTop="1" x14ac:dyDescent="0.2">
      <c r="A78" s="19" t="s">
        <v>211</v>
      </c>
      <c r="B78" s="20" t="s">
        <v>309</v>
      </c>
      <c r="C78" s="20" t="s">
        <v>26</v>
      </c>
      <c r="D78" s="20" t="s">
        <v>321</v>
      </c>
      <c r="E78" s="20" t="s">
        <v>2</v>
      </c>
      <c r="F78" s="21" t="s">
        <v>354</v>
      </c>
      <c r="G78" s="22">
        <v>1</v>
      </c>
      <c r="H78" s="22">
        <v>545.84</v>
      </c>
      <c r="I78" s="22">
        <v>16.7340532485</v>
      </c>
      <c r="J78" s="22">
        <v>0.55612071260850005</v>
      </c>
      <c r="K78" s="22">
        <v>662.279826038892</v>
      </c>
      <c r="L78" s="22">
        <v>679.57</v>
      </c>
      <c r="M78" s="22">
        <v>16.7340532485</v>
      </c>
      <c r="N78" s="22">
        <v>0.55612071260850005</v>
      </c>
      <c r="O78" s="22">
        <v>662.279826038892</v>
      </c>
      <c r="P78" s="55">
        <f t="shared" si="34"/>
        <v>679.57</v>
      </c>
      <c r="Q78" s="58"/>
      <c r="R78" s="121">
        <f t="shared" si="35"/>
        <v>0</v>
      </c>
      <c r="S78" s="85">
        <f t="shared" si="36"/>
        <v>0</v>
      </c>
      <c r="T78" s="85"/>
      <c r="U78" s="121">
        <f t="shared" si="37"/>
        <v>0</v>
      </c>
      <c r="V78" s="85">
        <f t="shared" si="38"/>
        <v>0</v>
      </c>
      <c r="W78" s="85">
        <v>1</v>
      </c>
      <c r="X78" s="121">
        <f t="shared" si="39"/>
        <v>1</v>
      </c>
      <c r="Y78" s="108">
        <f t="shared" si="40"/>
        <v>679.57</v>
      </c>
      <c r="Z78" s="94"/>
      <c r="AA78" s="97"/>
    </row>
    <row r="79" spans="1:27" s="2" customFormat="1" ht="57" hidden="1" thickTop="1" x14ac:dyDescent="0.2">
      <c r="A79" s="19" t="s">
        <v>412</v>
      </c>
      <c r="B79" s="20" t="s">
        <v>311</v>
      </c>
      <c r="C79" s="20" t="s">
        <v>26</v>
      </c>
      <c r="D79" s="20" t="s">
        <v>44</v>
      </c>
      <c r="E79" s="20" t="s">
        <v>2</v>
      </c>
      <c r="F79" s="21" t="s">
        <v>354</v>
      </c>
      <c r="G79" s="22">
        <v>1</v>
      </c>
      <c r="H79" s="22">
        <v>177.4</v>
      </c>
      <c r="I79" s="22">
        <v>9.2743753499999997</v>
      </c>
      <c r="J79" s="22">
        <v>0.26996151097499999</v>
      </c>
      <c r="K79" s="22">
        <v>211.31566313902499</v>
      </c>
      <c r="L79" s="22">
        <v>220.86</v>
      </c>
      <c r="M79" s="22">
        <v>9.2743753499999997</v>
      </c>
      <c r="N79" s="22">
        <v>0.26996151097499999</v>
      </c>
      <c r="O79" s="22">
        <v>211.31566313902499</v>
      </c>
      <c r="P79" s="55">
        <f t="shared" si="34"/>
        <v>220.86</v>
      </c>
      <c r="Q79" s="58"/>
      <c r="R79" s="121">
        <f t="shared" si="35"/>
        <v>0</v>
      </c>
      <c r="S79" s="85">
        <f t="shared" si="36"/>
        <v>0</v>
      </c>
      <c r="T79" s="85">
        <v>1</v>
      </c>
      <c r="U79" s="121">
        <f t="shared" si="37"/>
        <v>1</v>
      </c>
      <c r="V79" s="85">
        <f t="shared" si="38"/>
        <v>220.86</v>
      </c>
      <c r="W79" s="85">
        <v>0</v>
      </c>
      <c r="X79" s="121">
        <f t="shared" si="39"/>
        <v>0</v>
      </c>
      <c r="Y79" s="108">
        <f t="shared" si="40"/>
        <v>0</v>
      </c>
      <c r="Z79" s="94"/>
      <c r="AA79" s="97"/>
    </row>
    <row r="80" spans="1:27" s="2" customFormat="1" ht="45.75" hidden="1" thickTop="1" x14ac:dyDescent="0.2">
      <c r="A80" s="19" t="s">
        <v>412</v>
      </c>
      <c r="B80" s="20" t="s">
        <v>85</v>
      </c>
      <c r="C80" s="20" t="s">
        <v>142</v>
      </c>
      <c r="D80" s="20" t="s">
        <v>167</v>
      </c>
      <c r="E80" s="20" t="s">
        <v>388</v>
      </c>
      <c r="F80" s="21" t="s">
        <v>176</v>
      </c>
      <c r="G80" s="22">
        <v>2</v>
      </c>
      <c r="H80" s="22">
        <v>29.55</v>
      </c>
      <c r="I80" s="22">
        <v>3.3235824691375</v>
      </c>
      <c r="J80" s="22">
        <v>9.9777774456360005E-2</v>
      </c>
      <c r="K80" s="22">
        <v>33.366639756406101</v>
      </c>
      <c r="L80" s="22">
        <v>36.79</v>
      </c>
      <c r="M80" s="22">
        <v>6.647164938275</v>
      </c>
      <c r="N80" s="22">
        <v>0.19955554891272001</v>
      </c>
      <c r="O80" s="22">
        <v>66.733279512812302</v>
      </c>
      <c r="P80" s="55">
        <f t="shared" si="34"/>
        <v>73.58</v>
      </c>
      <c r="Q80" s="58"/>
      <c r="R80" s="121">
        <f t="shared" si="35"/>
        <v>0</v>
      </c>
      <c r="S80" s="85">
        <f t="shared" si="36"/>
        <v>0</v>
      </c>
      <c r="T80" s="85"/>
      <c r="U80" s="121">
        <f t="shared" si="37"/>
        <v>0</v>
      </c>
      <c r="V80" s="85">
        <f t="shared" si="38"/>
        <v>0</v>
      </c>
      <c r="W80" s="85">
        <v>2</v>
      </c>
      <c r="X80" s="121">
        <f t="shared" si="39"/>
        <v>1</v>
      </c>
      <c r="Y80" s="108">
        <f t="shared" si="40"/>
        <v>73.58</v>
      </c>
      <c r="Z80" s="94"/>
      <c r="AA80" s="97"/>
    </row>
    <row r="81" spans="1:27" s="2" customFormat="1" ht="34.5" hidden="1" thickTop="1" x14ac:dyDescent="0.2">
      <c r="A81" s="19" t="s">
        <v>413</v>
      </c>
      <c r="B81" s="20" t="s">
        <v>200</v>
      </c>
      <c r="C81" s="20" t="s">
        <v>26</v>
      </c>
      <c r="D81" s="20" t="s">
        <v>226</v>
      </c>
      <c r="E81" s="20" t="s">
        <v>299</v>
      </c>
      <c r="F81" s="21" t="s">
        <v>147</v>
      </c>
      <c r="G81" s="22">
        <v>3</v>
      </c>
      <c r="H81" s="22">
        <v>193.77</v>
      </c>
      <c r="I81" s="22">
        <v>29.840770115000002</v>
      </c>
      <c r="J81" s="22">
        <v>201.10154604389999</v>
      </c>
      <c r="K81" s="22">
        <v>10.2976838411</v>
      </c>
      <c r="L81" s="22">
        <v>241.24</v>
      </c>
      <c r="M81" s="22">
        <v>89.522310344999994</v>
      </c>
      <c r="N81" s="22">
        <v>603.30463813170002</v>
      </c>
      <c r="O81" s="22">
        <v>30.893051523300102</v>
      </c>
      <c r="P81" s="55">
        <f t="shared" si="34"/>
        <v>723.72</v>
      </c>
      <c r="Q81" s="58"/>
      <c r="R81" s="121">
        <f t="shared" si="35"/>
        <v>0</v>
      </c>
      <c r="S81" s="85">
        <f t="shared" si="36"/>
        <v>0</v>
      </c>
      <c r="T81" s="85"/>
      <c r="U81" s="121">
        <f t="shared" si="37"/>
        <v>0</v>
      </c>
      <c r="V81" s="85">
        <f t="shared" si="38"/>
        <v>0</v>
      </c>
      <c r="W81" s="85">
        <v>3</v>
      </c>
      <c r="X81" s="121">
        <f t="shared" si="39"/>
        <v>1</v>
      </c>
      <c r="Y81" s="108">
        <f t="shared" si="40"/>
        <v>723.72</v>
      </c>
      <c r="Z81" s="94"/>
      <c r="AA81" s="97"/>
    </row>
    <row r="82" spans="1:27" s="2" customFormat="1" ht="68.25" hidden="1" thickTop="1" x14ac:dyDescent="0.2">
      <c r="A82" s="19" t="s">
        <v>413</v>
      </c>
      <c r="B82" s="20" t="s">
        <v>54</v>
      </c>
      <c r="C82" s="20" t="s">
        <v>212</v>
      </c>
      <c r="D82" s="20" t="s">
        <v>145</v>
      </c>
      <c r="E82" s="20" t="s">
        <v>328</v>
      </c>
      <c r="F82" s="21" t="s">
        <v>162</v>
      </c>
      <c r="G82" s="22">
        <v>3</v>
      </c>
      <c r="H82" s="22">
        <v>47.97</v>
      </c>
      <c r="I82" s="22">
        <v>20.417877499999999</v>
      </c>
      <c r="J82" s="22">
        <v>5.2795469999999997E-2</v>
      </c>
      <c r="K82" s="22">
        <v>39.249327030000003</v>
      </c>
      <c r="L82" s="22">
        <v>59.72</v>
      </c>
      <c r="M82" s="22">
        <v>61.253632500000002</v>
      </c>
      <c r="N82" s="22">
        <v>0.15838641000000001</v>
      </c>
      <c r="O82" s="22">
        <v>117.74798109</v>
      </c>
      <c r="P82" s="55">
        <f t="shared" si="34"/>
        <v>179.16</v>
      </c>
      <c r="Q82" s="58">
        <v>3</v>
      </c>
      <c r="R82" s="121">
        <f t="shared" si="35"/>
        <v>1</v>
      </c>
      <c r="S82" s="85">
        <f t="shared" si="36"/>
        <v>179.16</v>
      </c>
      <c r="T82" s="85"/>
      <c r="U82" s="121">
        <f t="shared" si="37"/>
        <v>0</v>
      </c>
      <c r="V82" s="85">
        <f t="shared" si="38"/>
        <v>0</v>
      </c>
      <c r="W82" s="85"/>
      <c r="X82" s="121">
        <f t="shared" si="39"/>
        <v>0</v>
      </c>
      <c r="Y82" s="108">
        <f t="shared" si="40"/>
        <v>0</v>
      </c>
      <c r="Z82" s="94"/>
      <c r="AA82" s="97"/>
    </row>
    <row r="83" spans="1:27" s="2" customFormat="1" ht="23.25" hidden="1" thickTop="1" x14ac:dyDescent="0.2">
      <c r="A83" s="19" t="s">
        <v>415</v>
      </c>
      <c r="B83" s="20" t="s">
        <v>326</v>
      </c>
      <c r="C83" s="20" t="s">
        <v>212</v>
      </c>
      <c r="D83" s="20" t="s">
        <v>414</v>
      </c>
      <c r="E83" s="20" t="s">
        <v>332</v>
      </c>
      <c r="F83" s="21" t="s">
        <v>162</v>
      </c>
      <c r="G83" s="22">
        <v>3</v>
      </c>
      <c r="H83" s="22">
        <v>20.84</v>
      </c>
      <c r="I83" s="22">
        <v>15.710675</v>
      </c>
      <c r="J83" s="22">
        <v>4.0611899999999999E-2</v>
      </c>
      <c r="K83" s="22">
        <v>10.198713100000001</v>
      </c>
      <c r="L83" s="22">
        <v>25.95</v>
      </c>
      <c r="M83" s="22">
        <v>47.132024999999999</v>
      </c>
      <c r="N83" s="22">
        <v>0.12183570000000001</v>
      </c>
      <c r="O83" s="22">
        <v>30.596139300000001</v>
      </c>
      <c r="P83" s="55">
        <f t="shared" si="34"/>
        <v>77.849999999999994</v>
      </c>
      <c r="Q83" s="58"/>
      <c r="R83" s="121">
        <f t="shared" si="35"/>
        <v>0</v>
      </c>
      <c r="S83" s="85">
        <f t="shared" si="36"/>
        <v>0</v>
      </c>
      <c r="T83" s="85"/>
      <c r="U83" s="121">
        <f t="shared" si="37"/>
        <v>0</v>
      </c>
      <c r="V83" s="85">
        <f t="shared" si="38"/>
        <v>0</v>
      </c>
      <c r="W83" s="85">
        <v>3</v>
      </c>
      <c r="X83" s="121">
        <f t="shared" si="39"/>
        <v>1</v>
      </c>
      <c r="Y83" s="108">
        <f t="shared" si="40"/>
        <v>77.849999999999994</v>
      </c>
      <c r="Z83" s="94"/>
      <c r="AA83" s="97"/>
    </row>
    <row r="84" spans="1:27" s="2" customFormat="1" ht="34.5" hidden="1" thickTop="1" x14ac:dyDescent="0.2">
      <c r="A84" s="19" t="s">
        <v>416</v>
      </c>
      <c r="B84" s="20" t="s">
        <v>303</v>
      </c>
      <c r="C84" s="20" t="s">
        <v>212</v>
      </c>
      <c r="D84" s="20" t="s">
        <v>139</v>
      </c>
      <c r="E84" s="20" t="s">
        <v>129</v>
      </c>
      <c r="F84" s="21" t="s">
        <v>162</v>
      </c>
      <c r="G84" s="22">
        <v>1</v>
      </c>
      <c r="H84" s="22">
        <v>271.14</v>
      </c>
      <c r="I84" s="22">
        <v>94.234049999999996</v>
      </c>
      <c r="J84" s="22">
        <v>0.24367140000000001</v>
      </c>
      <c r="K84" s="22">
        <v>243.09227859999999</v>
      </c>
      <c r="L84" s="22">
        <v>337.57</v>
      </c>
      <c r="M84" s="22">
        <v>94.234049999999996</v>
      </c>
      <c r="N84" s="22">
        <v>0.24367140000000001</v>
      </c>
      <c r="O84" s="22">
        <v>243.09227859999999</v>
      </c>
      <c r="P84" s="55">
        <f t="shared" si="34"/>
        <v>337.57</v>
      </c>
      <c r="Q84" s="58"/>
      <c r="R84" s="121">
        <f t="shared" si="35"/>
        <v>0</v>
      </c>
      <c r="S84" s="85">
        <f t="shared" si="36"/>
        <v>0</v>
      </c>
      <c r="T84" s="85">
        <v>1</v>
      </c>
      <c r="U84" s="121">
        <f t="shared" si="37"/>
        <v>1</v>
      </c>
      <c r="V84" s="85">
        <f t="shared" si="38"/>
        <v>337.57</v>
      </c>
      <c r="W84" s="85"/>
      <c r="X84" s="121">
        <f t="shared" si="39"/>
        <v>0</v>
      </c>
      <c r="Y84" s="108">
        <f t="shared" si="40"/>
        <v>0</v>
      </c>
      <c r="Z84" s="94"/>
      <c r="AA84" s="97"/>
    </row>
    <row r="85" spans="1:27" s="2" customFormat="1" ht="13.5" hidden="1" thickTop="1" x14ac:dyDescent="0.2">
      <c r="A85" s="36" t="s">
        <v>417</v>
      </c>
      <c r="B85" s="37" t="s">
        <v>221</v>
      </c>
      <c r="C85" s="37" t="s">
        <v>182</v>
      </c>
      <c r="D85" s="37" t="s">
        <v>420</v>
      </c>
      <c r="E85" s="37" t="s">
        <v>182</v>
      </c>
      <c r="F85" s="38" t="s">
        <v>105</v>
      </c>
      <c r="G85" s="39">
        <v>3.4</v>
      </c>
      <c r="H85" s="39">
        <v>256.45</v>
      </c>
      <c r="I85" s="39">
        <v>192.17902900000001</v>
      </c>
      <c r="J85" s="39">
        <v>0</v>
      </c>
      <c r="K85" s="39">
        <v>127.100971</v>
      </c>
      <c r="L85" s="39">
        <v>319.27999999999997</v>
      </c>
      <c r="M85" s="39">
        <v>653.40869859999998</v>
      </c>
      <c r="N85" s="39">
        <v>0</v>
      </c>
      <c r="O85" s="39">
        <v>432.14130139999997</v>
      </c>
      <c r="P85" s="55">
        <f t="shared" si="34"/>
        <v>1085.5519999999999</v>
      </c>
      <c r="Q85" s="58"/>
      <c r="R85" s="121">
        <f t="shared" si="35"/>
        <v>0</v>
      </c>
      <c r="S85" s="85">
        <f t="shared" si="36"/>
        <v>0</v>
      </c>
      <c r="T85" s="85"/>
      <c r="U85" s="121">
        <f t="shared" si="37"/>
        <v>0</v>
      </c>
      <c r="V85" s="85">
        <f t="shared" si="38"/>
        <v>0</v>
      </c>
      <c r="W85" s="85">
        <v>3.4</v>
      </c>
      <c r="X85" s="121">
        <f t="shared" si="39"/>
        <v>1</v>
      </c>
      <c r="Y85" s="108">
        <f t="shared" si="40"/>
        <v>1085.5519999999999</v>
      </c>
      <c r="Z85" s="94"/>
      <c r="AA85" s="97"/>
    </row>
    <row r="86" spans="1:27" s="2" customFormat="1" ht="24" thickTop="1" thickBot="1" x14ac:dyDescent="0.25">
      <c r="A86" s="74" t="s">
        <v>20</v>
      </c>
      <c r="B86" s="40"/>
      <c r="C86" s="40"/>
      <c r="D86" s="40" t="s">
        <v>185</v>
      </c>
      <c r="E86" s="40"/>
      <c r="F86" s="40"/>
      <c r="G86" s="41"/>
      <c r="H86" s="41"/>
      <c r="I86" s="41"/>
      <c r="J86" s="41"/>
      <c r="K86" s="41"/>
      <c r="L86" s="41"/>
      <c r="M86" s="41"/>
      <c r="N86" s="41"/>
      <c r="O86" s="41"/>
      <c r="P86" s="49">
        <f>SUM(P87+P93+P99)</f>
        <v>42366.67</v>
      </c>
      <c r="Q86" s="51"/>
      <c r="R86" s="121">
        <f t="shared" si="35"/>
        <v>0</v>
      </c>
      <c r="S86" s="89">
        <f>SUM(S87+S93+S99)</f>
        <v>0</v>
      </c>
      <c r="T86" s="86"/>
      <c r="U86" s="121">
        <f t="shared" si="37"/>
        <v>0.79319368267555623</v>
      </c>
      <c r="V86" s="87">
        <f>SUM(V87+V93+V99)</f>
        <v>33604.975000000006</v>
      </c>
      <c r="W86" s="86"/>
      <c r="X86" s="121">
        <f t="shared" si="39"/>
        <v>0.20680631732444396</v>
      </c>
      <c r="Y86" s="113">
        <f>SUM(Y87+Y93+Y99)</f>
        <v>8761.6949999999997</v>
      </c>
      <c r="Z86" s="94"/>
      <c r="AA86" s="97"/>
    </row>
    <row r="87" spans="1:27" s="2" customFormat="1" ht="13.5" hidden="1" thickTop="1" x14ac:dyDescent="0.2">
      <c r="A87" s="28" t="s">
        <v>192</v>
      </c>
      <c r="B87" s="29"/>
      <c r="C87" s="29"/>
      <c r="D87" s="29" t="s">
        <v>92</v>
      </c>
      <c r="E87" s="29"/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47">
        <f>SUM(P88:P92)</f>
        <v>10889.289999999999</v>
      </c>
      <c r="Q87" s="51"/>
      <c r="R87" s="121">
        <f t="shared" si="35"/>
        <v>0</v>
      </c>
      <c r="S87" s="88">
        <f>SUM(S88:S92)</f>
        <v>0</v>
      </c>
      <c r="T87" s="86"/>
      <c r="U87" s="121">
        <f t="shared" si="37"/>
        <v>0.5</v>
      </c>
      <c r="V87" s="88">
        <f>SUM(V88:V92)</f>
        <v>5444.6449999999995</v>
      </c>
      <c r="W87" s="86"/>
      <c r="X87" s="121">
        <f t="shared" si="39"/>
        <v>0.5</v>
      </c>
      <c r="Y87" s="112">
        <f>SUM(Y88:Y92)</f>
        <v>5444.6449999999995</v>
      </c>
      <c r="Z87" s="94"/>
      <c r="AA87" s="97"/>
    </row>
    <row r="88" spans="1:27" s="2" customFormat="1" ht="79.5" hidden="1" thickTop="1" x14ac:dyDescent="0.2">
      <c r="A88" s="19" t="s">
        <v>150</v>
      </c>
      <c r="B88" s="20" t="s">
        <v>246</v>
      </c>
      <c r="C88" s="20" t="s">
        <v>26</v>
      </c>
      <c r="D88" s="20" t="s">
        <v>378</v>
      </c>
      <c r="E88" s="20" t="s">
        <v>305</v>
      </c>
      <c r="F88" s="21" t="s">
        <v>354</v>
      </c>
      <c r="G88" s="22">
        <v>10</v>
      </c>
      <c r="H88" s="22">
        <v>414.11</v>
      </c>
      <c r="I88" s="22">
        <v>47.67810931044</v>
      </c>
      <c r="J88" s="22">
        <v>1.5636170715672</v>
      </c>
      <c r="K88" s="22">
        <v>466.32827361799298</v>
      </c>
      <c r="L88" s="22">
        <v>515.57000000000005</v>
      </c>
      <c r="M88" s="22">
        <v>476.78109310439999</v>
      </c>
      <c r="N88" s="22">
        <v>15.636170715672</v>
      </c>
      <c r="O88" s="22">
        <v>4663.28273617993</v>
      </c>
      <c r="P88" s="55">
        <f t="shared" ref="P88:P92" si="41">L88*G88</f>
        <v>5155.7000000000007</v>
      </c>
      <c r="Q88" s="58"/>
      <c r="R88" s="121">
        <f t="shared" si="35"/>
        <v>0</v>
      </c>
      <c r="S88" s="85">
        <f>Q88*L88</f>
        <v>0</v>
      </c>
      <c r="T88" s="85">
        <v>5</v>
      </c>
      <c r="U88" s="121">
        <f t="shared" si="37"/>
        <v>0.5</v>
      </c>
      <c r="V88" s="85">
        <f>T88*L88</f>
        <v>2577.8500000000004</v>
      </c>
      <c r="W88" s="85">
        <v>5</v>
      </c>
      <c r="X88" s="121">
        <f t="shared" si="39"/>
        <v>0.5</v>
      </c>
      <c r="Y88" s="108">
        <f>W88*L88</f>
        <v>2577.8500000000004</v>
      </c>
      <c r="Z88" s="94"/>
      <c r="AA88" s="97"/>
    </row>
    <row r="89" spans="1:27" s="2" customFormat="1" ht="79.5" hidden="1" thickTop="1" x14ac:dyDescent="0.2">
      <c r="A89" s="19" t="s">
        <v>151</v>
      </c>
      <c r="B89" s="20" t="s">
        <v>259</v>
      </c>
      <c r="C89" s="20" t="s">
        <v>26</v>
      </c>
      <c r="D89" s="20" t="s">
        <v>149</v>
      </c>
      <c r="E89" s="20" t="s">
        <v>305</v>
      </c>
      <c r="F89" s="21" t="s">
        <v>354</v>
      </c>
      <c r="G89" s="22">
        <v>4</v>
      </c>
      <c r="H89" s="22">
        <v>262.45</v>
      </c>
      <c r="I89" s="22">
        <v>47.67810931044</v>
      </c>
      <c r="J89" s="22">
        <v>1.5636170715672</v>
      </c>
      <c r="K89" s="22">
        <v>277.50827361799298</v>
      </c>
      <c r="L89" s="22">
        <v>326.75</v>
      </c>
      <c r="M89" s="22">
        <v>190.71243724176</v>
      </c>
      <c r="N89" s="22">
        <v>6.2544682862687999</v>
      </c>
      <c r="O89" s="22">
        <v>1110.0330944719699</v>
      </c>
      <c r="P89" s="55">
        <f t="shared" si="41"/>
        <v>1307</v>
      </c>
      <c r="Q89" s="58"/>
      <c r="R89" s="121">
        <f t="shared" si="35"/>
        <v>0</v>
      </c>
      <c r="S89" s="85">
        <f>Q89*L89</f>
        <v>0</v>
      </c>
      <c r="T89" s="85">
        <v>2</v>
      </c>
      <c r="U89" s="121">
        <f t="shared" si="37"/>
        <v>0.5</v>
      </c>
      <c r="V89" s="85">
        <f>T89*L89</f>
        <v>653.5</v>
      </c>
      <c r="W89" s="85">
        <v>2</v>
      </c>
      <c r="X89" s="121">
        <f t="shared" si="39"/>
        <v>0.5</v>
      </c>
      <c r="Y89" s="108">
        <f>W89*L89</f>
        <v>653.5</v>
      </c>
      <c r="Z89" s="94"/>
      <c r="AA89" s="97"/>
    </row>
    <row r="90" spans="1:27" s="2" customFormat="1" ht="79.5" hidden="1" thickTop="1" x14ac:dyDescent="0.2">
      <c r="A90" s="19" t="s">
        <v>152</v>
      </c>
      <c r="B90" s="20" t="s">
        <v>272</v>
      </c>
      <c r="C90" s="20" t="s">
        <v>26</v>
      </c>
      <c r="D90" s="20" t="s">
        <v>313</v>
      </c>
      <c r="E90" s="20" t="s">
        <v>305</v>
      </c>
      <c r="F90" s="21" t="s">
        <v>354</v>
      </c>
      <c r="G90" s="22">
        <v>2</v>
      </c>
      <c r="H90" s="22">
        <v>385.5</v>
      </c>
      <c r="I90" s="22">
        <v>42.2288811584</v>
      </c>
      <c r="J90" s="22">
        <v>1.3822029361920001</v>
      </c>
      <c r="K90" s="22">
        <v>436.33891590540799</v>
      </c>
      <c r="L90" s="22">
        <v>479.95</v>
      </c>
      <c r="M90" s="22">
        <v>84.4577623168</v>
      </c>
      <c r="N90" s="22">
        <v>2.7644058723840002</v>
      </c>
      <c r="O90" s="22">
        <v>872.67783181081597</v>
      </c>
      <c r="P90" s="55">
        <f t="shared" si="41"/>
        <v>959.9</v>
      </c>
      <c r="Q90" s="58"/>
      <c r="R90" s="121">
        <f t="shared" si="35"/>
        <v>0</v>
      </c>
      <c r="S90" s="85">
        <f>Q90*L90</f>
        <v>0</v>
      </c>
      <c r="T90" s="85">
        <v>1</v>
      </c>
      <c r="U90" s="121">
        <f t="shared" si="37"/>
        <v>0.5</v>
      </c>
      <c r="V90" s="85">
        <f>T90*L90</f>
        <v>479.95</v>
      </c>
      <c r="W90" s="85">
        <v>1</v>
      </c>
      <c r="X90" s="121">
        <f t="shared" si="39"/>
        <v>0.5</v>
      </c>
      <c r="Y90" s="108">
        <f>W90*L90</f>
        <v>479.95</v>
      </c>
      <c r="Z90" s="94"/>
      <c r="AA90" s="97"/>
    </row>
    <row r="91" spans="1:27" s="2" customFormat="1" ht="79.5" hidden="1" thickTop="1" x14ac:dyDescent="0.2">
      <c r="A91" s="19" t="s">
        <v>153</v>
      </c>
      <c r="B91" s="20" t="s">
        <v>260</v>
      </c>
      <c r="C91" s="20" t="s">
        <v>26</v>
      </c>
      <c r="D91" s="20" t="s">
        <v>193</v>
      </c>
      <c r="E91" s="20" t="s">
        <v>305</v>
      </c>
      <c r="F91" s="21" t="s">
        <v>354</v>
      </c>
      <c r="G91" s="22">
        <v>4</v>
      </c>
      <c r="H91" s="22">
        <v>431.7</v>
      </c>
      <c r="I91" s="22">
        <v>47.67810931044</v>
      </c>
      <c r="J91" s="22">
        <v>1.5636170715672</v>
      </c>
      <c r="K91" s="22">
        <v>488.22827361799301</v>
      </c>
      <c r="L91" s="22">
        <v>537.47</v>
      </c>
      <c r="M91" s="22">
        <v>190.71243724176</v>
      </c>
      <c r="N91" s="22">
        <v>6.2544682862687999</v>
      </c>
      <c r="O91" s="22">
        <v>1952.91309447197</v>
      </c>
      <c r="P91" s="55">
        <f t="shared" si="41"/>
        <v>2149.88</v>
      </c>
      <c r="Q91" s="58"/>
      <c r="R91" s="121">
        <f t="shared" si="35"/>
        <v>0</v>
      </c>
      <c r="S91" s="85">
        <f>Q91*L91</f>
        <v>0</v>
      </c>
      <c r="T91" s="85">
        <v>2</v>
      </c>
      <c r="U91" s="121">
        <f t="shared" si="37"/>
        <v>0.5</v>
      </c>
      <c r="V91" s="85">
        <f>T91*L91</f>
        <v>1074.94</v>
      </c>
      <c r="W91" s="85">
        <v>2</v>
      </c>
      <c r="X91" s="121">
        <f t="shared" si="39"/>
        <v>0.5</v>
      </c>
      <c r="Y91" s="108">
        <f>W91*L91</f>
        <v>1074.94</v>
      </c>
      <c r="Z91" s="94"/>
      <c r="AA91" s="97"/>
    </row>
    <row r="92" spans="1:27" s="2" customFormat="1" ht="79.5" hidden="1" thickTop="1" x14ac:dyDescent="0.2">
      <c r="A92" s="19" t="s">
        <v>155</v>
      </c>
      <c r="B92" s="20" t="s">
        <v>315</v>
      </c>
      <c r="C92" s="20" t="s">
        <v>26</v>
      </c>
      <c r="D92" s="20" t="s">
        <v>181</v>
      </c>
      <c r="E92" s="20" t="s">
        <v>305</v>
      </c>
      <c r="F92" s="21" t="s">
        <v>354</v>
      </c>
      <c r="G92" s="22">
        <v>11</v>
      </c>
      <c r="H92" s="22">
        <v>96.15</v>
      </c>
      <c r="I92" s="22">
        <v>30.043681239024998</v>
      </c>
      <c r="J92" s="22">
        <v>0.97726066972949999</v>
      </c>
      <c r="K92" s="22">
        <v>88.689058091245499</v>
      </c>
      <c r="L92" s="22">
        <v>119.71</v>
      </c>
      <c r="M92" s="22">
        <v>330.48049362927497</v>
      </c>
      <c r="N92" s="22">
        <v>10.7498673670245</v>
      </c>
      <c r="O92" s="22">
        <v>975.579639003701</v>
      </c>
      <c r="P92" s="55">
        <f t="shared" si="41"/>
        <v>1316.81</v>
      </c>
      <c r="Q92" s="58"/>
      <c r="R92" s="121">
        <f t="shared" si="35"/>
        <v>0</v>
      </c>
      <c r="S92" s="85">
        <f>Q92*L92</f>
        <v>0</v>
      </c>
      <c r="T92" s="85">
        <v>5.5</v>
      </c>
      <c r="U92" s="121">
        <f t="shared" si="37"/>
        <v>0.5</v>
      </c>
      <c r="V92" s="85">
        <f>T92*L92</f>
        <v>658.40499999999997</v>
      </c>
      <c r="W92" s="85">
        <v>5.5</v>
      </c>
      <c r="X92" s="121">
        <f t="shared" si="39"/>
        <v>0.5</v>
      </c>
      <c r="Y92" s="108">
        <f>W92*L92</f>
        <v>658.40499999999997</v>
      </c>
      <c r="Z92" s="94"/>
      <c r="AA92" s="97"/>
    </row>
    <row r="93" spans="1:27" s="2" customFormat="1" ht="13.5" hidden="1" thickTop="1" x14ac:dyDescent="0.2">
      <c r="A93" s="15" t="s">
        <v>194</v>
      </c>
      <c r="B93" s="16"/>
      <c r="C93" s="16"/>
      <c r="D93" s="16" t="s">
        <v>189</v>
      </c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48">
        <f>SUM(P94:P98)</f>
        <v>6634.1</v>
      </c>
      <c r="Q93" s="51"/>
      <c r="R93" s="121">
        <f t="shared" si="35"/>
        <v>0</v>
      </c>
      <c r="S93" s="86">
        <f>SUM(S94:S98)</f>
        <v>0</v>
      </c>
      <c r="T93" s="86"/>
      <c r="U93" s="121">
        <f t="shared" si="37"/>
        <v>0.5</v>
      </c>
      <c r="V93" s="86">
        <f>SUM(V94:V98)</f>
        <v>3317.05</v>
      </c>
      <c r="W93" s="86"/>
      <c r="X93" s="121">
        <f t="shared" si="39"/>
        <v>0.5</v>
      </c>
      <c r="Y93" s="109">
        <f>SUM(Y94:Y98)</f>
        <v>3317.05</v>
      </c>
      <c r="Z93" s="94"/>
      <c r="AA93" s="97"/>
    </row>
    <row r="94" spans="1:27" s="2" customFormat="1" ht="57" hidden="1" thickTop="1" x14ac:dyDescent="0.2">
      <c r="A94" s="19" t="s">
        <v>96</v>
      </c>
      <c r="B94" s="20" t="s">
        <v>289</v>
      </c>
      <c r="C94" s="20" t="s">
        <v>26</v>
      </c>
      <c r="D94" s="20" t="s">
        <v>323</v>
      </c>
      <c r="E94" s="20" t="s">
        <v>2</v>
      </c>
      <c r="F94" s="21" t="s">
        <v>354</v>
      </c>
      <c r="G94" s="22">
        <v>8</v>
      </c>
      <c r="H94" s="22">
        <v>129.97999999999999</v>
      </c>
      <c r="I94" s="22">
        <v>66.4147700587814</v>
      </c>
      <c r="J94" s="22">
        <v>2.0956269817074999</v>
      </c>
      <c r="K94" s="22">
        <v>93.319602959511101</v>
      </c>
      <c r="L94" s="22">
        <v>161.83000000000001</v>
      </c>
      <c r="M94" s="22">
        <v>531.31816047025097</v>
      </c>
      <c r="N94" s="22">
        <v>16.76501585366</v>
      </c>
      <c r="O94" s="22">
        <v>746.55682367608904</v>
      </c>
      <c r="P94" s="55">
        <f t="shared" ref="P94:P98" si="42">L94*G94</f>
        <v>1294.6400000000001</v>
      </c>
      <c r="Q94" s="58"/>
      <c r="R94" s="121">
        <f t="shared" si="35"/>
        <v>0</v>
      </c>
      <c r="S94" s="85">
        <f>Q94*L94</f>
        <v>0</v>
      </c>
      <c r="T94" s="85">
        <v>4</v>
      </c>
      <c r="U94" s="121">
        <f t="shared" si="37"/>
        <v>0.5</v>
      </c>
      <c r="V94" s="85">
        <f>T94*L94</f>
        <v>647.32000000000005</v>
      </c>
      <c r="W94" s="85">
        <v>4</v>
      </c>
      <c r="X94" s="121">
        <f t="shared" si="39"/>
        <v>0.5</v>
      </c>
      <c r="Y94" s="108">
        <f>W94*L94</f>
        <v>647.32000000000005</v>
      </c>
      <c r="Z94" s="94"/>
      <c r="AA94" s="97"/>
    </row>
    <row r="95" spans="1:27" s="2" customFormat="1" ht="57" hidden="1" thickTop="1" x14ac:dyDescent="0.2">
      <c r="A95" s="19" t="s">
        <v>97</v>
      </c>
      <c r="B95" s="20" t="s">
        <v>291</v>
      </c>
      <c r="C95" s="20" t="s">
        <v>26</v>
      </c>
      <c r="D95" s="20" t="s">
        <v>366</v>
      </c>
      <c r="E95" s="20" t="s">
        <v>2</v>
      </c>
      <c r="F95" s="21" t="s">
        <v>354</v>
      </c>
      <c r="G95" s="22">
        <v>1</v>
      </c>
      <c r="H95" s="22">
        <v>145</v>
      </c>
      <c r="I95" s="22">
        <v>66.4147700587814</v>
      </c>
      <c r="J95" s="22">
        <v>2.0956269817074999</v>
      </c>
      <c r="K95" s="22">
        <v>112.019602959511</v>
      </c>
      <c r="L95" s="22">
        <v>180.53</v>
      </c>
      <c r="M95" s="22">
        <v>66.4147700587814</v>
      </c>
      <c r="N95" s="22">
        <v>2.0956269817074999</v>
      </c>
      <c r="O95" s="22">
        <v>112.019602959511</v>
      </c>
      <c r="P95" s="55">
        <f t="shared" si="42"/>
        <v>180.53</v>
      </c>
      <c r="Q95" s="58"/>
      <c r="R95" s="121">
        <f t="shared" si="35"/>
        <v>0</v>
      </c>
      <c r="S95" s="85">
        <f>Q95*L95</f>
        <v>0</v>
      </c>
      <c r="T95" s="85">
        <v>0.5</v>
      </c>
      <c r="U95" s="121">
        <f t="shared" si="37"/>
        <v>0.5</v>
      </c>
      <c r="V95" s="85">
        <f>T95*L95</f>
        <v>90.265000000000001</v>
      </c>
      <c r="W95" s="85">
        <v>0.5</v>
      </c>
      <c r="X95" s="121">
        <f t="shared" si="39"/>
        <v>0.5</v>
      </c>
      <c r="Y95" s="108">
        <f>W95*L95</f>
        <v>90.265000000000001</v>
      </c>
      <c r="Z95" s="94"/>
      <c r="AA95" s="97"/>
    </row>
    <row r="96" spans="1:27" s="2" customFormat="1" ht="57" hidden="1" thickTop="1" x14ac:dyDescent="0.2">
      <c r="A96" s="19" t="s">
        <v>99</v>
      </c>
      <c r="B96" s="20" t="s">
        <v>292</v>
      </c>
      <c r="C96" s="20" t="s">
        <v>26</v>
      </c>
      <c r="D96" s="20" t="s">
        <v>304</v>
      </c>
      <c r="E96" s="20" t="s">
        <v>2</v>
      </c>
      <c r="F96" s="21" t="s">
        <v>354</v>
      </c>
      <c r="G96" s="22">
        <v>9</v>
      </c>
      <c r="H96" s="22">
        <v>159.08000000000001</v>
      </c>
      <c r="I96" s="22">
        <v>66.4147700587814</v>
      </c>
      <c r="J96" s="22">
        <v>2.0956269817074999</v>
      </c>
      <c r="K96" s="22">
        <v>129.539602959511</v>
      </c>
      <c r="L96" s="22">
        <v>198.05</v>
      </c>
      <c r="M96" s="22">
        <v>597.73293052903296</v>
      </c>
      <c r="N96" s="22">
        <v>18.8606428353675</v>
      </c>
      <c r="O96" s="22">
        <v>1165.8564266356</v>
      </c>
      <c r="P96" s="55">
        <f t="shared" si="42"/>
        <v>1782.45</v>
      </c>
      <c r="Q96" s="58"/>
      <c r="R96" s="121">
        <f t="shared" si="35"/>
        <v>0</v>
      </c>
      <c r="S96" s="85">
        <f>Q96*L96</f>
        <v>0</v>
      </c>
      <c r="T96" s="85">
        <v>4.5</v>
      </c>
      <c r="U96" s="121">
        <f t="shared" si="37"/>
        <v>0.5</v>
      </c>
      <c r="V96" s="85">
        <f>T96*L96</f>
        <v>891.22500000000002</v>
      </c>
      <c r="W96" s="85">
        <v>4.5</v>
      </c>
      <c r="X96" s="121">
        <f t="shared" si="39"/>
        <v>0.5</v>
      </c>
      <c r="Y96" s="108">
        <f>W96*L96</f>
        <v>891.22500000000002</v>
      </c>
      <c r="Z96" s="94"/>
      <c r="AA96" s="97"/>
    </row>
    <row r="97" spans="1:27" s="2" customFormat="1" ht="57" hidden="1" thickTop="1" x14ac:dyDescent="0.2">
      <c r="A97" s="19" t="s">
        <v>100</v>
      </c>
      <c r="B97" s="20" t="s">
        <v>294</v>
      </c>
      <c r="C97" s="20" t="s">
        <v>26</v>
      </c>
      <c r="D97" s="20" t="s">
        <v>248</v>
      </c>
      <c r="E97" s="20" t="s">
        <v>2</v>
      </c>
      <c r="F97" s="21" t="s">
        <v>354</v>
      </c>
      <c r="G97" s="22">
        <v>9</v>
      </c>
      <c r="H97" s="22">
        <v>138.02000000000001</v>
      </c>
      <c r="I97" s="22">
        <v>66.4147700587814</v>
      </c>
      <c r="J97" s="22">
        <v>2.0956269817074999</v>
      </c>
      <c r="K97" s="22">
        <v>103.319602959511</v>
      </c>
      <c r="L97" s="22">
        <v>171.83</v>
      </c>
      <c r="M97" s="22">
        <v>597.73293052903296</v>
      </c>
      <c r="N97" s="22">
        <v>18.8606428353675</v>
      </c>
      <c r="O97" s="22">
        <v>929.87642663559996</v>
      </c>
      <c r="P97" s="55">
        <f t="shared" si="42"/>
        <v>1546.47</v>
      </c>
      <c r="Q97" s="58"/>
      <c r="R97" s="121">
        <f t="shared" si="35"/>
        <v>0</v>
      </c>
      <c r="S97" s="85">
        <f>Q97*L97</f>
        <v>0</v>
      </c>
      <c r="T97" s="85">
        <v>4.5</v>
      </c>
      <c r="U97" s="121">
        <f t="shared" si="37"/>
        <v>0.5</v>
      </c>
      <c r="V97" s="85">
        <f>T97*L97</f>
        <v>773.23500000000001</v>
      </c>
      <c r="W97" s="85">
        <v>4.5</v>
      </c>
      <c r="X97" s="121">
        <f t="shared" si="39"/>
        <v>0.5</v>
      </c>
      <c r="Y97" s="108">
        <f>W97*L97</f>
        <v>773.23500000000001</v>
      </c>
      <c r="Z97" s="94"/>
      <c r="AA97" s="97"/>
    </row>
    <row r="98" spans="1:27" s="2" customFormat="1" ht="57" hidden="1" thickTop="1" x14ac:dyDescent="0.2">
      <c r="A98" s="19" t="s">
        <v>102</v>
      </c>
      <c r="B98" s="20" t="s">
        <v>317</v>
      </c>
      <c r="C98" s="20" t="s">
        <v>26</v>
      </c>
      <c r="D98" s="20" t="s">
        <v>94</v>
      </c>
      <c r="E98" s="20" t="s">
        <v>2</v>
      </c>
      <c r="F98" s="21" t="s">
        <v>354</v>
      </c>
      <c r="G98" s="22">
        <v>7</v>
      </c>
      <c r="H98" s="22">
        <v>209.98</v>
      </c>
      <c r="I98" s="22">
        <v>66.4147700587814</v>
      </c>
      <c r="J98" s="22">
        <v>2.0956269817074999</v>
      </c>
      <c r="K98" s="22">
        <v>192.919602959511</v>
      </c>
      <c r="L98" s="22">
        <v>261.43</v>
      </c>
      <c r="M98" s="22">
        <v>464.90339041147001</v>
      </c>
      <c r="N98" s="22">
        <v>14.669388871952499</v>
      </c>
      <c r="O98" s="22">
        <v>1350.43722071658</v>
      </c>
      <c r="P98" s="55">
        <f t="shared" si="42"/>
        <v>1830.01</v>
      </c>
      <c r="Q98" s="58"/>
      <c r="R98" s="121">
        <f t="shared" si="35"/>
        <v>0</v>
      </c>
      <c r="S98" s="85">
        <f>Q98*L98</f>
        <v>0</v>
      </c>
      <c r="T98" s="85">
        <v>3.5</v>
      </c>
      <c r="U98" s="121">
        <f t="shared" si="37"/>
        <v>0.5</v>
      </c>
      <c r="V98" s="85">
        <f>T98*L98</f>
        <v>915.005</v>
      </c>
      <c r="W98" s="85">
        <v>3.5</v>
      </c>
      <c r="X98" s="121">
        <f t="shared" si="39"/>
        <v>0.5</v>
      </c>
      <c r="Y98" s="108">
        <f>W98*L98</f>
        <v>915.005</v>
      </c>
      <c r="Z98" s="94"/>
      <c r="AA98" s="97"/>
    </row>
    <row r="99" spans="1:27" s="2" customFormat="1" ht="13.5" hidden="1" thickTop="1" x14ac:dyDescent="0.2">
      <c r="A99" s="15" t="s">
        <v>195</v>
      </c>
      <c r="B99" s="16"/>
      <c r="C99" s="16"/>
      <c r="D99" s="16" t="s">
        <v>235</v>
      </c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48">
        <f>SUM(P100:P112)</f>
        <v>24843.280000000002</v>
      </c>
      <c r="Q99" s="51"/>
      <c r="R99" s="121">
        <f t="shared" si="35"/>
        <v>0</v>
      </c>
      <c r="S99" s="86">
        <f>SUM(S100:S112)</f>
        <v>0</v>
      </c>
      <c r="T99" s="86"/>
      <c r="U99" s="121">
        <f t="shared" si="37"/>
        <v>1</v>
      </c>
      <c r="V99" s="86">
        <f>SUM(V100:V112)</f>
        <v>24843.280000000002</v>
      </c>
      <c r="W99" s="86"/>
      <c r="X99" s="121">
        <f t="shared" si="39"/>
        <v>0</v>
      </c>
      <c r="Y99" s="109">
        <f>SUM(Y100:Y112)</f>
        <v>0</v>
      </c>
      <c r="Z99" s="94"/>
      <c r="AA99" s="97"/>
    </row>
    <row r="100" spans="1:27" s="2" customFormat="1" ht="79.5" hidden="1" thickTop="1" x14ac:dyDescent="0.2">
      <c r="A100" s="19" t="s">
        <v>47</v>
      </c>
      <c r="B100" s="20" t="s">
        <v>62</v>
      </c>
      <c r="C100" s="20" t="s">
        <v>142</v>
      </c>
      <c r="D100" s="20" t="s">
        <v>375</v>
      </c>
      <c r="E100" s="20" t="s">
        <v>305</v>
      </c>
      <c r="F100" s="21" t="s">
        <v>176</v>
      </c>
      <c r="G100" s="22">
        <v>4</v>
      </c>
      <c r="H100" s="22">
        <v>38.42</v>
      </c>
      <c r="I100" s="22">
        <v>3.1259325859749998</v>
      </c>
      <c r="J100" s="22">
        <v>0.1025853741705</v>
      </c>
      <c r="K100" s="22">
        <v>44.601482039854503</v>
      </c>
      <c r="L100" s="22">
        <v>47.83</v>
      </c>
      <c r="M100" s="22">
        <v>12.503730343899999</v>
      </c>
      <c r="N100" s="22">
        <v>0.41034149668199998</v>
      </c>
      <c r="O100" s="22">
        <v>178.40592815941801</v>
      </c>
      <c r="P100" s="55">
        <f t="shared" ref="P100:P112" si="43">L100*G100</f>
        <v>191.32</v>
      </c>
      <c r="Q100" s="58"/>
      <c r="R100" s="121">
        <f t="shared" si="35"/>
        <v>0</v>
      </c>
      <c r="S100" s="85">
        <f t="shared" ref="S100:S112" si="44">Q100*L100</f>
        <v>0</v>
      </c>
      <c r="T100" s="85">
        <v>4</v>
      </c>
      <c r="U100" s="121">
        <f t="shared" si="37"/>
        <v>1</v>
      </c>
      <c r="V100" s="85">
        <f t="shared" ref="V100:V112" si="45">T100*L100</f>
        <v>191.32</v>
      </c>
      <c r="W100" s="85"/>
      <c r="X100" s="121">
        <f t="shared" si="39"/>
        <v>0</v>
      </c>
      <c r="Y100" s="108">
        <f t="shared" ref="Y100:Y112" si="46">W100*L100</f>
        <v>0</v>
      </c>
      <c r="Z100" s="94"/>
      <c r="AA100" s="97"/>
    </row>
    <row r="101" spans="1:27" s="2" customFormat="1" ht="79.5" hidden="1" thickTop="1" x14ac:dyDescent="0.2">
      <c r="A101" s="19" t="s">
        <v>48</v>
      </c>
      <c r="B101" s="20" t="s">
        <v>63</v>
      </c>
      <c r="C101" s="20" t="s">
        <v>142</v>
      </c>
      <c r="D101" s="20" t="s">
        <v>168</v>
      </c>
      <c r="E101" s="20" t="s">
        <v>305</v>
      </c>
      <c r="F101" s="21" t="s">
        <v>176</v>
      </c>
      <c r="G101" s="22">
        <v>2</v>
      </c>
      <c r="H101" s="22">
        <v>41.91</v>
      </c>
      <c r="I101" s="22">
        <v>5.9999971647099999</v>
      </c>
      <c r="J101" s="22">
        <v>0.19653197998979999</v>
      </c>
      <c r="K101" s="22">
        <v>45.983470855300197</v>
      </c>
      <c r="L101" s="22">
        <v>52.18</v>
      </c>
      <c r="M101" s="22">
        <v>11.99999432942</v>
      </c>
      <c r="N101" s="22">
        <v>0.39306395997959998</v>
      </c>
      <c r="O101" s="22">
        <v>91.966941710600395</v>
      </c>
      <c r="P101" s="55">
        <f t="shared" si="43"/>
        <v>104.36</v>
      </c>
      <c r="Q101" s="58"/>
      <c r="R101" s="121">
        <f t="shared" si="35"/>
        <v>0</v>
      </c>
      <c r="S101" s="85">
        <f t="shared" si="44"/>
        <v>0</v>
      </c>
      <c r="T101" s="85">
        <v>2</v>
      </c>
      <c r="U101" s="121">
        <f t="shared" si="37"/>
        <v>1</v>
      </c>
      <c r="V101" s="85">
        <f t="shared" si="45"/>
        <v>104.36</v>
      </c>
      <c r="W101" s="85"/>
      <c r="X101" s="121">
        <f t="shared" si="39"/>
        <v>0</v>
      </c>
      <c r="Y101" s="108">
        <f t="shared" si="46"/>
        <v>0</v>
      </c>
      <c r="Z101" s="94"/>
      <c r="AA101" s="97"/>
    </row>
    <row r="102" spans="1:27" s="2" customFormat="1" ht="79.5" hidden="1" thickTop="1" x14ac:dyDescent="0.2">
      <c r="A102" s="19" t="s">
        <v>49</v>
      </c>
      <c r="B102" s="20" t="s">
        <v>40</v>
      </c>
      <c r="C102" s="20" t="s">
        <v>142</v>
      </c>
      <c r="D102" s="20" t="s">
        <v>238</v>
      </c>
      <c r="E102" s="20" t="s">
        <v>305</v>
      </c>
      <c r="F102" s="21" t="s">
        <v>176</v>
      </c>
      <c r="G102" s="22">
        <v>9</v>
      </c>
      <c r="H102" s="22">
        <v>8.0500000000000007</v>
      </c>
      <c r="I102" s="22">
        <v>1.58120804344</v>
      </c>
      <c r="J102" s="22">
        <v>5.18326101072E-2</v>
      </c>
      <c r="K102" s="22">
        <v>8.3869593464527998</v>
      </c>
      <c r="L102" s="22">
        <v>10.02</v>
      </c>
      <c r="M102" s="22">
        <v>14.23087239096</v>
      </c>
      <c r="N102" s="22">
        <v>0.46649349096479997</v>
      </c>
      <c r="O102" s="22">
        <v>75.482634118075197</v>
      </c>
      <c r="P102" s="55">
        <f t="shared" si="43"/>
        <v>90.179999999999993</v>
      </c>
      <c r="Q102" s="58"/>
      <c r="R102" s="121">
        <f t="shared" si="35"/>
        <v>0</v>
      </c>
      <c r="S102" s="85">
        <f t="shared" si="44"/>
        <v>0</v>
      </c>
      <c r="T102" s="85">
        <v>9</v>
      </c>
      <c r="U102" s="121">
        <f t="shared" si="37"/>
        <v>1</v>
      </c>
      <c r="V102" s="85">
        <f t="shared" si="45"/>
        <v>90.179999999999993</v>
      </c>
      <c r="W102" s="85"/>
      <c r="X102" s="121">
        <f t="shared" si="39"/>
        <v>0</v>
      </c>
      <c r="Y102" s="108">
        <f t="shared" si="46"/>
        <v>0</v>
      </c>
      <c r="Z102" s="94"/>
      <c r="AA102" s="97"/>
    </row>
    <row r="103" spans="1:27" s="2" customFormat="1" ht="79.5" hidden="1" thickTop="1" x14ac:dyDescent="0.2">
      <c r="A103" s="19" t="s">
        <v>50</v>
      </c>
      <c r="B103" s="20" t="s">
        <v>38</v>
      </c>
      <c r="C103" s="20" t="s">
        <v>142</v>
      </c>
      <c r="D103" s="20" t="s">
        <v>73</v>
      </c>
      <c r="E103" s="20" t="s">
        <v>305</v>
      </c>
      <c r="F103" s="21" t="s">
        <v>176</v>
      </c>
      <c r="G103" s="22">
        <v>3</v>
      </c>
      <c r="H103" s="22">
        <v>7.58</v>
      </c>
      <c r="I103" s="22">
        <v>1.156922531675</v>
      </c>
      <c r="J103" s="22">
        <v>3.7794611536500003E-2</v>
      </c>
      <c r="K103" s="22">
        <v>8.2452828567884993</v>
      </c>
      <c r="L103" s="22">
        <v>9.44</v>
      </c>
      <c r="M103" s="22">
        <v>3.4707675950249999</v>
      </c>
      <c r="N103" s="22">
        <v>0.11338383460949999</v>
      </c>
      <c r="O103" s="22">
        <v>24.735848570365501</v>
      </c>
      <c r="P103" s="55">
        <f t="shared" si="43"/>
        <v>28.32</v>
      </c>
      <c r="Q103" s="58"/>
      <c r="R103" s="121">
        <f t="shared" si="35"/>
        <v>0</v>
      </c>
      <c r="S103" s="85">
        <f t="shared" si="44"/>
        <v>0</v>
      </c>
      <c r="T103" s="85">
        <v>3</v>
      </c>
      <c r="U103" s="121">
        <f t="shared" si="37"/>
        <v>1</v>
      </c>
      <c r="V103" s="85">
        <f t="shared" si="45"/>
        <v>28.32</v>
      </c>
      <c r="W103" s="85"/>
      <c r="X103" s="121">
        <f t="shared" si="39"/>
        <v>0</v>
      </c>
      <c r="Y103" s="108">
        <f t="shared" si="46"/>
        <v>0</v>
      </c>
      <c r="Z103" s="94"/>
      <c r="AA103" s="97"/>
    </row>
    <row r="104" spans="1:27" s="2" customFormat="1" ht="79.5" hidden="1" thickTop="1" x14ac:dyDescent="0.2">
      <c r="A104" s="19" t="s">
        <v>51</v>
      </c>
      <c r="B104" s="20" t="s">
        <v>300</v>
      </c>
      <c r="C104" s="20" t="s">
        <v>142</v>
      </c>
      <c r="D104" s="20" t="s">
        <v>156</v>
      </c>
      <c r="E104" s="20" t="s">
        <v>305</v>
      </c>
      <c r="F104" s="21" t="s">
        <v>176</v>
      </c>
      <c r="G104" s="22">
        <v>50</v>
      </c>
      <c r="H104" s="22">
        <v>30.53</v>
      </c>
      <c r="I104" s="22">
        <v>17.741365237342499</v>
      </c>
      <c r="J104" s="22">
        <v>0.58149709464014998</v>
      </c>
      <c r="K104" s="22">
        <v>19.6871376680173</v>
      </c>
      <c r="L104" s="22">
        <v>38.01</v>
      </c>
      <c r="M104" s="22">
        <v>887.06826186712499</v>
      </c>
      <c r="N104" s="22">
        <v>29.074854732007498</v>
      </c>
      <c r="O104" s="22">
        <v>984.35688340086801</v>
      </c>
      <c r="P104" s="55">
        <f t="shared" si="43"/>
        <v>1900.5</v>
      </c>
      <c r="Q104" s="58"/>
      <c r="R104" s="121">
        <f t="shared" si="35"/>
        <v>0</v>
      </c>
      <c r="S104" s="85">
        <f t="shared" si="44"/>
        <v>0</v>
      </c>
      <c r="T104" s="85">
        <v>50</v>
      </c>
      <c r="U104" s="121">
        <f t="shared" si="37"/>
        <v>1</v>
      </c>
      <c r="V104" s="85">
        <f t="shared" si="45"/>
        <v>1900.5</v>
      </c>
      <c r="W104" s="85"/>
      <c r="X104" s="121">
        <f t="shared" si="39"/>
        <v>0</v>
      </c>
      <c r="Y104" s="108">
        <f t="shared" si="46"/>
        <v>0</v>
      </c>
      <c r="Z104" s="94"/>
      <c r="AA104" s="97"/>
    </row>
    <row r="105" spans="1:27" s="2" customFormat="1" ht="79.5" hidden="1" thickTop="1" x14ac:dyDescent="0.2">
      <c r="A105" s="19" t="s">
        <v>52</v>
      </c>
      <c r="B105" s="20" t="s">
        <v>220</v>
      </c>
      <c r="C105" s="20" t="s">
        <v>142</v>
      </c>
      <c r="D105" s="20" t="s">
        <v>381</v>
      </c>
      <c r="E105" s="20" t="s">
        <v>305</v>
      </c>
      <c r="F105" s="21" t="s">
        <v>43</v>
      </c>
      <c r="G105" s="22">
        <v>150</v>
      </c>
      <c r="H105" s="22">
        <v>2.93</v>
      </c>
      <c r="I105" s="22">
        <v>0.98450502714999999</v>
      </c>
      <c r="J105" s="22">
        <v>3.2395381316999997E-2</v>
      </c>
      <c r="K105" s="22">
        <v>2.633099591533</v>
      </c>
      <c r="L105" s="22">
        <v>3.65</v>
      </c>
      <c r="M105" s="22">
        <v>147.67575407250001</v>
      </c>
      <c r="N105" s="22">
        <v>4.8593071975499997</v>
      </c>
      <c r="O105" s="22">
        <v>394.96493872995001</v>
      </c>
      <c r="P105" s="55">
        <f t="shared" si="43"/>
        <v>547.5</v>
      </c>
      <c r="Q105" s="58"/>
      <c r="R105" s="121">
        <f t="shared" si="35"/>
        <v>0</v>
      </c>
      <c r="S105" s="85">
        <f t="shared" si="44"/>
        <v>0</v>
      </c>
      <c r="T105" s="85">
        <v>150</v>
      </c>
      <c r="U105" s="121">
        <f t="shared" si="37"/>
        <v>1</v>
      </c>
      <c r="V105" s="85">
        <f t="shared" si="45"/>
        <v>547.5</v>
      </c>
      <c r="W105" s="85"/>
      <c r="X105" s="121">
        <f t="shared" si="39"/>
        <v>0</v>
      </c>
      <c r="Y105" s="108">
        <f t="shared" si="46"/>
        <v>0</v>
      </c>
      <c r="Z105" s="94"/>
      <c r="AA105" s="97"/>
    </row>
    <row r="106" spans="1:27" s="2" customFormat="1" ht="79.5" hidden="1" thickTop="1" x14ac:dyDescent="0.2">
      <c r="A106" s="19" t="s">
        <v>55</v>
      </c>
      <c r="B106" s="20" t="s">
        <v>218</v>
      </c>
      <c r="C106" s="20" t="s">
        <v>142</v>
      </c>
      <c r="D106" s="20" t="s">
        <v>46</v>
      </c>
      <c r="E106" s="20" t="s">
        <v>305</v>
      </c>
      <c r="F106" s="21" t="s">
        <v>43</v>
      </c>
      <c r="G106" s="22">
        <v>50</v>
      </c>
      <c r="H106" s="22">
        <v>1.62</v>
      </c>
      <c r="I106" s="22">
        <v>0.79560402172</v>
      </c>
      <c r="J106" s="22">
        <v>2.59163050536E-2</v>
      </c>
      <c r="K106" s="22">
        <v>1.1984796732264</v>
      </c>
      <c r="L106" s="22">
        <v>2.02</v>
      </c>
      <c r="M106" s="22">
        <v>39.780201085999998</v>
      </c>
      <c r="N106" s="22">
        <v>1.29581525268</v>
      </c>
      <c r="O106" s="22">
        <v>59.923983661320001</v>
      </c>
      <c r="P106" s="55">
        <f t="shared" si="43"/>
        <v>101</v>
      </c>
      <c r="Q106" s="58"/>
      <c r="R106" s="121">
        <f t="shared" si="35"/>
        <v>0</v>
      </c>
      <c r="S106" s="85">
        <f t="shared" si="44"/>
        <v>0</v>
      </c>
      <c r="T106" s="85">
        <v>50</v>
      </c>
      <c r="U106" s="121">
        <f t="shared" si="37"/>
        <v>1</v>
      </c>
      <c r="V106" s="85">
        <f t="shared" si="45"/>
        <v>101</v>
      </c>
      <c r="W106" s="85"/>
      <c r="X106" s="121">
        <f t="shared" si="39"/>
        <v>0</v>
      </c>
      <c r="Y106" s="108">
        <f t="shared" si="46"/>
        <v>0</v>
      </c>
      <c r="Z106" s="94"/>
      <c r="AA106" s="97"/>
    </row>
    <row r="107" spans="1:27" s="2" customFormat="1" ht="79.5" hidden="1" thickTop="1" x14ac:dyDescent="0.2">
      <c r="A107" s="19" t="s">
        <v>57</v>
      </c>
      <c r="B107" s="20" t="s">
        <v>201</v>
      </c>
      <c r="C107" s="20" t="s">
        <v>26</v>
      </c>
      <c r="D107" s="20" t="s">
        <v>178</v>
      </c>
      <c r="E107" s="20" t="s">
        <v>305</v>
      </c>
      <c r="F107" s="21" t="s">
        <v>141</v>
      </c>
      <c r="G107" s="22">
        <v>4</v>
      </c>
      <c r="H107" s="22">
        <v>219.29</v>
      </c>
      <c r="I107" s="22">
        <v>16.4717504525</v>
      </c>
      <c r="J107" s="22">
        <v>0.53992302194999997</v>
      </c>
      <c r="K107" s="22">
        <v>256.00832652554999</v>
      </c>
      <c r="L107" s="22">
        <v>273.02</v>
      </c>
      <c r="M107" s="22">
        <v>65.887001810000001</v>
      </c>
      <c r="N107" s="22">
        <v>2.1596920877999999</v>
      </c>
      <c r="O107" s="22">
        <v>1024.0333061022</v>
      </c>
      <c r="P107" s="55">
        <f t="shared" si="43"/>
        <v>1092.08</v>
      </c>
      <c r="Q107" s="58"/>
      <c r="R107" s="121">
        <f t="shared" si="35"/>
        <v>0</v>
      </c>
      <c r="S107" s="85">
        <f t="shared" si="44"/>
        <v>0</v>
      </c>
      <c r="T107" s="85">
        <v>4</v>
      </c>
      <c r="U107" s="121">
        <f t="shared" si="37"/>
        <v>1</v>
      </c>
      <c r="V107" s="85">
        <f t="shared" si="45"/>
        <v>1092.08</v>
      </c>
      <c r="W107" s="85"/>
      <c r="X107" s="121">
        <f t="shared" si="39"/>
        <v>0</v>
      </c>
      <c r="Y107" s="108">
        <f t="shared" si="46"/>
        <v>0</v>
      </c>
      <c r="Z107" s="94"/>
      <c r="AA107" s="97"/>
    </row>
    <row r="108" spans="1:27" s="2" customFormat="1" ht="79.5" hidden="1" thickTop="1" x14ac:dyDescent="0.2">
      <c r="A108" s="19" t="s">
        <v>60</v>
      </c>
      <c r="B108" s="20" t="s">
        <v>136</v>
      </c>
      <c r="C108" s="20" t="s">
        <v>142</v>
      </c>
      <c r="D108" s="20" t="s">
        <v>132</v>
      </c>
      <c r="E108" s="20" t="s">
        <v>305</v>
      </c>
      <c r="F108" s="21" t="s">
        <v>176</v>
      </c>
      <c r="G108" s="22">
        <v>1</v>
      </c>
      <c r="H108" s="22">
        <v>243.46</v>
      </c>
      <c r="I108" s="22">
        <v>13.173400362000001</v>
      </c>
      <c r="J108" s="22">
        <v>0.43193841756000001</v>
      </c>
      <c r="K108" s="22">
        <v>289.50466122044003</v>
      </c>
      <c r="L108" s="22">
        <v>303.11</v>
      </c>
      <c r="M108" s="22">
        <v>13.173400362000001</v>
      </c>
      <c r="N108" s="22">
        <v>0.43193841756000001</v>
      </c>
      <c r="O108" s="22">
        <v>289.50466122044003</v>
      </c>
      <c r="P108" s="55">
        <f t="shared" si="43"/>
        <v>303.11</v>
      </c>
      <c r="Q108" s="58"/>
      <c r="R108" s="121">
        <f t="shared" si="35"/>
        <v>0</v>
      </c>
      <c r="S108" s="85">
        <f t="shared" si="44"/>
        <v>0</v>
      </c>
      <c r="T108" s="85">
        <v>1</v>
      </c>
      <c r="U108" s="121">
        <f t="shared" si="37"/>
        <v>1</v>
      </c>
      <c r="V108" s="85">
        <f t="shared" si="45"/>
        <v>303.11</v>
      </c>
      <c r="W108" s="85"/>
      <c r="X108" s="121">
        <f t="shared" si="39"/>
        <v>0</v>
      </c>
      <c r="Y108" s="108">
        <f t="shared" si="46"/>
        <v>0</v>
      </c>
      <c r="Z108" s="94"/>
      <c r="AA108" s="97"/>
    </row>
    <row r="109" spans="1:27" s="2" customFormat="1" ht="79.5" hidden="1" thickTop="1" x14ac:dyDescent="0.2">
      <c r="A109" s="19" t="s">
        <v>274</v>
      </c>
      <c r="B109" s="20" t="s">
        <v>216</v>
      </c>
      <c r="C109" s="20" t="s">
        <v>142</v>
      </c>
      <c r="D109" s="20" t="s">
        <v>15</v>
      </c>
      <c r="E109" s="20" t="s">
        <v>305</v>
      </c>
      <c r="F109" s="21" t="s">
        <v>176</v>
      </c>
      <c r="G109" s="22">
        <v>1</v>
      </c>
      <c r="H109" s="22">
        <v>496.8</v>
      </c>
      <c r="I109" s="22">
        <v>98.830502714999994</v>
      </c>
      <c r="J109" s="22">
        <v>3.2395381316999998</v>
      </c>
      <c r="K109" s="22">
        <v>516.44995915330003</v>
      </c>
      <c r="L109" s="22">
        <v>618.52</v>
      </c>
      <c r="M109" s="22">
        <v>98.830502714999994</v>
      </c>
      <c r="N109" s="22">
        <v>3.2395381316999998</v>
      </c>
      <c r="O109" s="22">
        <v>516.44995915330003</v>
      </c>
      <c r="P109" s="55">
        <f t="shared" si="43"/>
        <v>618.52</v>
      </c>
      <c r="Q109" s="58"/>
      <c r="R109" s="121">
        <f t="shared" si="35"/>
        <v>0</v>
      </c>
      <c r="S109" s="85">
        <f t="shared" si="44"/>
        <v>0</v>
      </c>
      <c r="T109" s="85">
        <v>1</v>
      </c>
      <c r="U109" s="121">
        <f t="shared" si="37"/>
        <v>1</v>
      </c>
      <c r="V109" s="85">
        <f t="shared" si="45"/>
        <v>618.52</v>
      </c>
      <c r="W109" s="85"/>
      <c r="X109" s="121">
        <f t="shared" si="39"/>
        <v>0</v>
      </c>
      <c r="Y109" s="108">
        <f t="shared" si="46"/>
        <v>0</v>
      </c>
      <c r="Z109" s="94"/>
      <c r="AA109" s="97"/>
    </row>
    <row r="110" spans="1:27" s="2" customFormat="1" ht="34.5" hidden="1" thickTop="1" x14ac:dyDescent="0.2">
      <c r="A110" s="19" t="s">
        <v>275</v>
      </c>
      <c r="B110" s="20" t="s">
        <v>350</v>
      </c>
      <c r="C110" s="20" t="s">
        <v>26</v>
      </c>
      <c r="D110" s="20" t="s">
        <v>329</v>
      </c>
      <c r="E110" s="20" t="s">
        <v>364</v>
      </c>
      <c r="F110" s="21" t="s">
        <v>43</v>
      </c>
      <c r="G110" s="22">
        <v>15</v>
      </c>
      <c r="H110" s="22">
        <v>24.31</v>
      </c>
      <c r="I110" s="22">
        <v>19.061985690998998</v>
      </c>
      <c r="J110" s="22">
        <v>0.59469281329660795</v>
      </c>
      <c r="K110" s="22">
        <v>10.613321495704399</v>
      </c>
      <c r="L110" s="22">
        <v>30.27</v>
      </c>
      <c r="M110" s="22">
        <v>285.92978536498498</v>
      </c>
      <c r="N110" s="22">
        <v>8.92039219944912</v>
      </c>
      <c r="O110" s="22">
        <v>159.19982243556601</v>
      </c>
      <c r="P110" s="55">
        <f t="shared" si="43"/>
        <v>454.05</v>
      </c>
      <c r="Q110" s="58"/>
      <c r="R110" s="121">
        <f t="shared" si="35"/>
        <v>0</v>
      </c>
      <c r="S110" s="85">
        <f t="shared" si="44"/>
        <v>0</v>
      </c>
      <c r="T110" s="85">
        <v>15</v>
      </c>
      <c r="U110" s="121">
        <f t="shared" si="37"/>
        <v>1</v>
      </c>
      <c r="V110" s="85">
        <f t="shared" si="45"/>
        <v>454.05</v>
      </c>
      <c r="W110" s="85"/>
      <c r="X110" s="121">
        <f t="shared" si="39"/>
        <v>0</v>
      </c>
      <c r="Y110" s="108">
        <f t="shared" si="46"/>
        <v>0</v>
      </c>
      <c r="Z110" s="94"/>
      <c r="AA110" s="97"/>
    </row>
    <row r="111" spans="1:27" s="2" customFormat="1" ht="90.75" hidden="1" thickTop="1" x14ac:dyDescent="0.2">
      <c r="A111" s="19" t="s">
        <v>278</v>
      </c>
      <c r="B111" s="20" t="s">
        <v>93</v>
      </c>
      <c r="C111" s="20" t="s">
        <v>212</v>
      </c>
      <c r="D111" s="20" t="s">
        <v>113</v>
      </c>
      <c r="E111" s="20" t="s">
        <v>23</v>
      </c>
      <c r="F111" s="21" t="s">
        <v>162</v>
      </c>
      <c r="G111" s="22">
        <v>6</v>
      </c>
      <c r="H111" s="22">
        <v>2490</v>
      </c>
      <c r="I111" s="22">
        <v>0</v>
      </c>
      <c r="J111" s="22">
        <v>0</v>
      </c>
      <c r="K111" s="22">
        <v>3100.05</v>
      </c>
      <c r="L111" s="22">
        <v>3100.05</v>
      </c>
      <c r="M111" s="22">
        <v>0</v>
      </c>
      <c r="N111" s="22">
        <v>0</v>
      </c>
      <c r="O111" s="22">
        <v>18600.3</v>
      </c>
      <c r="P111" s="55">
        <f t="shared" si="43"/>
        <v>18600.300000000003</v>
      </c>
      <c r="Q111" s="58"/>
      <c r="R111" s="121">
        <f t="shared" si="35"/>
        <v>0</v>
      </c>
      <c r="S111" s="85">
        <f t="shared" si="44"/>
        <v>0</v>
      </c>
      <c r="T111" s="85">
        <v>6</v>
      </c>
      <c r="U111" s="121">
        <f t="shared" si="37"/>
        <v>1</v>
      </c>
      <c r="V111" s="85">
        <f t="shared" si="45"/>
        <v>18600.300000000003</v>
      </c>
      <c r="W111" s="85"/>
      <c r="X111" s="121">
        <f t="shared" si="39"/>
        <v>0</v>
      </c>
      <c r="Y111" s="108">
        <f t="shared" si="46"/>
        <v>0</v>
      </c>
      <c r="Z111" s="94"/>
      <c r="AA111" s="97"/>
    </row>
    <row r="112" spans="1:27" s="2" customFormat="1" ht="13.5" hidden="1" thickTop="1" x14ac:dyDescent="0.2">
      <c r="A112" s="36" t="s">
        <v>280</v>
      </c>
      <c r="B112" s="37" t="s">
        <v>301</v>
      </c>
      <c r="C112" s="37" t="s">
        <v>182</v>
      </c>
      <c r="D112" s="37" t="s">
        <v>171</v>
      </c>
      <c r="E112" s="37" t="s">
        <v>182</v>
      </c>
      <c r="F112" s="38" t="s">
        <v>176</v>
      </c>
      <c r="G112" s="39">
        <v>6</v>
      </c>
      <c r="H112" s="39">
        <v>108.71</v>
      </c>
      <c r="I112" s="39">
        <v>16.820930000000001</v>
      </c>
      <c r="J112" s="39">
        <v>0</v>
      </c>
      <c r="K112" s="39">
        <v>118.51907</v>
      </c>
      <c r="L112" s="39">
        <v>135.34</v>
      </c>
      <c r="M112" s="39">
        <v>100.92558</v>
      </c>
      <c r="N112" s="39">
        <v>0</v>
      </c>
      <c r="O112" s="39">
        <v>711.11442</v>
      </c>
      <c r="P112" s="55">
        <f t="shared" si="43"/>
        <v>812.04</v>
      </c>
      <c r="Q112" s="58"/>
      <c r="R112" s="121">
        <f t="shared" si="35"/>
        <v>0</v>
      </c>
      <c r="S112" s="85">
        <f t="shared" si="44"/>
        <v>0</v>
      </c>
      <c r="T112" s="85">
        <v>6</v>
      </c>
      <c r="U112" s="121">
        <f t="shared" si="37"/>
        <v>1</v>
      </c>
      <c r="V112" s="85">
        <f t="shared" si="45"/>
        <v>812.04</v>
      </c>
      <c r="W112" s="85"/>
      <c r="X112" s="121">
        <f t="shared" si="39"/>
        <v>0</v>
      </c>
      <c r="Y112" s="108">
        <f t="shared" si="46"/>
        <v>0</v>
      </c>
      <c r="Z112" s="94"/>
      <c r="AA112" s="97"/>
    </row>
    <row r="113" spans="1:27" s="2" customFormat="1" ht="14.25" thickTop="1" thickBot="1" x14ac:dyDescent="0.25">
      <c r="A113" s="74" t="s">
        <v>21</v>
      </c>
      <c r="B113" s="40"/>
      <c r="C113" s="40"/>
      <c r="D113" s="40" t="s">
        <v>357</v>
      </c>
      <c r="E113" s="40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9">
        <f>SUM(P114:P116)</f>
        <v>18835.150000000001</v>
      </c>
      <c r="Q113" s="51"/>
      <c r="R113" s="121">
        <f t="shared" si="35"/>
        <v>0</v>
      </c>
      <c r="S113" s="89">
        <f>SUM(S114:S116)</f>
        <v>0</v>
      </c>
      <c r="T113" s="86"/>
      <c r="U113" s="121">
        <f t="shared" si="37"/>
        <v>1</v>
      </c>
      <c r="V113" s="87">
        <f>SUM(V114:V116)</f>
        <v>18835.150000000001</v>
      </c>
      <c r="W113" s="86"/>
      <c r="X113" s="121">
        <f t="shared" si="39"/>
        <v>0</v>
      </c>
      <c r="Y113" s="110">
        <f>SUM(Y114:Y116)</f>
        <v>0</v>
      </c>
      <c r="Z113" s="94"/>
      <c r="AA113" s="97"/>
    </row>
    <row r="114" spans="1:27" s="2" customFormat="1" ht="45.75" hidden="1" thickTop="1" x14ac:dyDescent="0.2">
      <c r="A114" s="42" t="s">
        <v>241</v>
      </c>
      <c r="B114" s="43" t="s">
        <v>319</v>
      </c>
      <c r="C114" s="43" t="s">
        <v>26</v>
      </c>
      <c r="D114" s="43" t="s">
        <v>310</v>
      </c>
      <c r="E114" s="43" t="s">
        <v>363</v>
      </c>
      <c r="F114" s="44" t="s">
        <v>354</v>
      </c>
      <c r="G114" s="45">
        <v>1</v>
      </c>
      <c r="H114" s="45">
        <v>13762.5</v>
      </c>
      <c r="I114" s="45">
        <v>0</v>
      </c>
      <c r="J114" s="45">
        <v>0</v>
      </c>
      <c r="K114" s="45">
        <v>17134.310000000001</v>
      </c>
      <c r="L114" s="45">
        <v>17134.310000000001</v>
      </c>
      <c r="M114" s="45">
        <v>0</v>
      </c>
      <c r="N114" s="45">
        <v>0</v>
      </c>
      <c r="O114" s="45">
        <v>17134.310000000001</v>
      </c>
      <c r="P114" s="55">
        <f t="shared" ref="P114:P116" si="47">L114*G114</f>
        <v>17134.310000000001</v>
      </c>
      <c r="Q114" s="58"/>
      <c r="R114" s="121">
        <f t="shared" si="35"/>
        <v>0</v>
      </c>
      <c r="S114" s="84">
        <f>Q114*L114</f>
        <v>0</v>
      </c>
      <c r="T114" s="85">
        <v>1</v>
      </c>
      <c r="U114" s="121">
        <f t="shared" si="37"/>
        <v>1</v>
      </c>
      <c r="V114" s="84">
        <f>T114*L114</f>
        <v>17134.310000000001</v>
      </c>
      <c r="W114" s="85"/>
      <c r="X114" s="121">
        <f t="shared" si="39"/>
        <v>0</v>
      </c>
      <c r="Y114" s="111">
        <f>W114*L114</f>
        <v>0</v>
      </c>
      <c r="Z114" s="94"/>
      <c r="AA114" s="97"/>
    </row>
    <row r="115" spans="1:27" s="2" customFormat="1" ht="45.75" hidden="1" thickTop="1" x14ac:dyDescent="0.2">
      <c r="A115" s="19" t="s">
        <v>160</v>
      </c>
      <c r="B115" s="20" t="s">
        <v>252</v>
      </c>
      <c r="C115" s="20" t="s">
        <v>142</v>
      </c>
      <c r="D115" s="20" t="s">
        <v>190</v>
      </c>
      <c r="E115" s="20" t="s">
        <v>363</v>
      </c>
      <c r="F115" s="21" t="s">
        <v>176</v>
      </c>
      <c r="G115" s="22">
        <v>2</v>
      </c>
      <c r="H115" s="22">
        <v>212.24</v>
      </c>
      <c r="I115" s="22">
        <v>104.87843608405601</v>
      </c>
      <c r="J115" s="22">
        <v>3.4990035391282901</v>
      </c>
      <c r="K115" s="22">
        <v>155.86256037681599</v>
      </c>
      <c r="L115" s="22">
        <v>264.24</v>
      </c>
      <c r="M115" s="22">
        <v>209.75687216811201</v>
      </c>
      <c r="N115" s="22">
        <v>6.9980070782565802</v>
      </c>
      <c r="O115" s="22">
        <v>311.72512075363102</v>
      </c>
      <c r="P115" s="55">
        <f t="shared" si="47"/>
        <v>528.48</v>
      </c>
      <c r="Q115" s="58"/>
      <c r="R115" s="121">
        <f t="shared" si="35"/>
        <v>0</v>
      </c>
      <c r="S115" s="85">
        <f>Q115*L115</f>
        <v>0</v>
      </c>
      <c r="T115" s="85">
        <v>2</v>
      </c>
      <c r="U115" s="121">
        <f t="shared" si="37"/>
        <v>1</v>
      </c>
      <c r="V115" s="85">
        <f>T115*L115</f>
        <v>528.48</v>
      </c>
      <c r="W115" s="85"/>
      <c r="X115" s="121">
        <f t="shared" si="39"/>
        <v>0</v>
      </c>
      <c r="Y115" s="108">
        <f>W115*L115</f>
        <v>0</v>
      </c>
      <c r="Z115" s="94"/>
      <c r="AA115" s="97"/>
    </row>
    <row r="116" spans="1:27" s="2" customFormat="1" ht="45.75" hidden="1" thickTop="1" x14ac:dyDescent="0.2">
      <c r="A116" s="36" t="s">
        <v>161</v>
      </c>
      <c r="B116" s="37" t="s">
        <v>283</v>
      </c>
      <c r="C116" s="37" t="s">
        <v>142</v>
      </c>
      <c r="D116" s="37" t="s">
        <v>324</v>
      </c>
      <c r="E116" s="37" t="s">
        <v>363</v>
      </c>
      <c r="F116" s="38" t="s">
        <v>176</v>
      </c>
      <c r="G116" s="39">
        <v>4</v>
      </c>
      <c r="H116" s="39">
        <v>235.41</v>
      </c>
      <c r="I116" s="39">
        <v>126.030468732413</v>
      </c>
      <c r="J116" s="39">
        <v>4.2014909039111696</v>
      </c>
      <c r="K116" s="39">
        <v>162.858040363676</v>
      </c>
      <c r="L116" s="39">
        <v>293.08999999999997</v>
      </c>
      <c r="M116" s="39">
        <v>504.12187492965103</v>
      </c>
      <c r="N116" s="39">
        <v>16.8059636156447</v>
      </c>
      <c r="O116" s="39">
        <v>651.43216145470399</v>
      </c>
      <c r="P116" s="55">
        <f t="shared" si="47"/>
        <v>1172.3599999999999</v>
      </c>
      <c r="Q116" s="58"/>
      <c r="R116" s="121">
        <f t="shared" si="35"/>
        <v>0</v>
      </c>
      <c r="S116" s="85">
        <f>Q116*L116</f>
        <v>0</v>
      </c>
      <c r="T116" s="85">
        <v>4</v>
      </c>
      <c r="U116" s="121">
        <f t="shared" si="37"/>
        <v>1</v>
      </c>
      <c r="V116" s="85">
        <f>T116*L116</f>
        <v>1172.3599999999999</v>
      </c>
      <c r="W116" s="85"/>
      <c r="X116" s="121">
        <f t="shared" si="39"/>
        <v>0</v>
      </c>
      <c r="Y116" s="108">
        <f>W116*L116</f>
        <v>0</v>
      </c>
      <c r="Z116" s="94"/>
      <c r="AA116" s="97"/>
    </row>
    <row r="117" spans="1:27" s="2" customFormat="1" ht="14.25" thickTop="1" thickBot="1" x14ac:dyDescent="0.25">
      <c r="A117" s="74" t="s">
        <v>22</v>
      </c>
      <c r="B117" s="40"/>
      <c r="C117" s="40"/>
      <c r="D117" s="40" t="s">
        <v>222</v>
      </c>
      <c r="E117" s="40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9">
        <f>SUM(P118:P126)</f>
        <v>39426.165199999989</v>
      </c>
      <c r="Q117" s="51"/>
      <c r="R117" s="121">
        <f t="shared" si="35"/>
        <v>4.1317738911112782E-2</v>
      </c>
      <c r="S117" s="87">
        <f>SUM(S118:S126)</f>
        <v>1629.0000000000002</v>
      </c>
      <c r="T117" s="86"/>
      <c r="U117" s="121">
        <f t="shared" si="37"/>
        <v>0.9586823828354476</v>
      </c>
      <c r="V117" s="87">
        <f>SUM(V118:V126)</f>
        <v>37797.169999999991</v>
      </c>
      <c r="W117" s="86"/>
      <c r="X117" s="121">
        <f t="shared" si="39"/>
        <v>0</v>
      </c>
      <c r="Y117" s="110">
        <f>SUM(Y118:Y126)</f>
        <v>0</v>
      </c>
      <c r="Z117" s="94"/>
      <c r="AA117" s="97"/>
    </row>
    <row r="118" spans="1:27" s="2" customFormat="1" ht="13.5" hidden="1" thickTop="1" x14ac:dyDescent="0.2">
      <c r="A118" s="42" t="s">
        <v>121</v>
      </c>
      <c r="B118" s="43" t="s">
        <v>232</v>
      </c>
      <c r="C118" s="43" t="s">
        <v>71</v>
      </c>
      <c r="D118" s="43" t="s">
        <v>213</v>
      </c>
      <c r="E118" s="43" t="s">
        <v>71</v>
      </c>
      <c r="F118" s="44" t="s">
        <v>105</v>
      </c>
      <c r="G118" s="45">
        <v>180</v>
      </c>
      <c r="H118" s="45">
        <v>7.27</v>
      </c>
      <c r="I118" s="45">
        <v>9.0500000000000007</v>
      </c>
      <c r="J118" s="45">
        <v>0</v>
      </c>
      <c r="K118" s="45">
        <v>0</v>
      </c>
      <c r="L118" s="45">
        <v>9.0500000000000007</v>
      </c>
      <c r="M118" s="45">
        <v>1629</v>
      </c>
      <c r="N118" s="45">
        <v>0</v>
      </c>
      <c r="O118" s="45">
        <v>-2.2737367544323201E-13</v>
      </c>
      <c r="P118" s="55">
        <f t="shared" ref="P118:P126" si="48">L118*G118</f>
        <v>1629.0000000000002</v>
      </c>
      <c r="Q118" s="58">
        <v>180</v>
      </c>
      <c r="R118" s="121">
        <f t="shared" si="35"/>
        <v>1</v>
      </c>
      <c r="S118" s="84">
        <f t="shared" ref="S118:S126" si="49">Q118*L118</f>
        <v>1629.0000000000002</v>
      </c>
      <c r="T118" s="85"/>
      <c r="U118" s="121">
        <f t="shared" si="37"/>
        <v>0</v>
      </c>
      <c r="V118" s="84">
        <f t="shared" ref="V118:V124" si="50">T118*L118</f>
        <v>0</v>
      </c>
      <c r="W118" s="85"/>
      <c r="X118" s="121">
        <f t="shared" si="39"/>
        <v>0</v>
      </c>
      <c r="Y118" s="111">
        <f t="shared" ref="Y118:Y126" si="51">W118*L118</f>
        <v>0</v>
      </c>
      <c r="Z118" s="94"/>
      <c r="AA118" s="97"/>
    </row>
    <row r="119" spans="1:27" s="2" customFormat="1" ht="57" hidden="1" thickTop="1" x14ac:dyDescent="0.2">
      <c r="A119" s="19" t="s">
        <v>122</v>
      </c>
      <c r="B119" s="20" t="s">
        <v>318</v>
      </c>
      <c r="C119" s="20" t="s">
        <v>26</v>
      </c>
      <c r="D119" s="20" t="s">
        <v>396</v>
      </c>
      <c r="E119" s="20" t="s">
        <v>372</v>
      </c>
      <c r="F119" s="21" t="s">
        <v>105</v>
      </c>
      <c r="G119" s="22">
        <v>180</v>
      </c>
      <c r="H119" s="22">
        <v>101.34</v>
      </c>
      <c r="I119" s="22">
        <v>70.268780000000007</v>
      </c>
      <c r="J119" s="22">
        <v>0</v>
      </c>
      <c r="K119" s="22">
        <v>55.901220000000002</v>
      </c>
      <c r="L119" s="22">
        <v>126.17</v>
      </c>
      <c r="M119" s="22">
        <v>12648.3804</v>
      </c>
      <c r="N119" s="22">
        <v>0</v>
      </c>
      <c r="O119" s="22">
        <v>10062.2196</v>
      </c>
      <c r="P119" s="55">
        <f t="shared" si="48"/>
        <v>22710.6</v>
      </c>
      <c r="Q119" s="58"/>
      <c r="R119" s="121">
        <f t="shared" si="35"/>
        <v>0</v>
      </c>
      <c r="S119" s="85">
        <f t="shared" si="49"/>
        <v>0</v>
      </c>
      <c r="T119" s="85">
        <v>180</v>
      </c>
      <c r="U119" s="121">
        <f t="shared" si="37"/>
        <v>1</v>
      </c>
      <c r="V119" s="85">
        <f t="shared" si="50"/>
        <v>22710.6</v>
      </c>
      <c r="W119" s="85"/>
      <c r="X119" s="121">
        <f t="shared" si="39"/>
        <v>0</v>
      </c>
      <c r="Y119" s="108">
        <f t="shared" si="51"/>
        <v>0</v>
      </c>
      <c r="Z119" s="94"/>
      <c r="AA119" s="97"/>
    </row>
    <row r="120" spans="1:27" s="2" customFormat="1" ht="23.25" hidden="1" thickTop="1" x14ac:dyDescent="0.2">
      <c r="A120" s="19" t="s">
        <v>123</v>
      </c>
      <c r="B120" s="20" t="s">
        <v>353</v>
      </c>
      <c r="C120" s="20" t="s">
        <v>142</v>
      </c>
      <c r="D120" s="20" t="s">
        <v>104</v>
      </c>
      <c r="E120" s="20" t="s">
        <v>165</v>
      </c>
      <c r="F120" s="21" t="s">
        <v>105</v>
      </c>
      <c r="G120" s="22">
        <v>180</v>
      </c>
      <c r="H120" s="22">
        <v>28.85</v>
      </c>
      <c r="I120" s="22">
        <v>4.5808615452549999</v>
      </c>
      <c r="J120" s="22">
        <v>0.185340863361</v>
      </c>
      <c r="K120" s="22">
        <v>31.153797591383999</v>
      </c>
      <c r="L120" s="22">
        <v>35.92</v>
      </c>
      <c r="M120" s="22">
        <v>824.55507814589998</v>
      </c>
      <c r="N120" s="22">
        <v>33.361355404980003</v>
      </c>
      <c r="O120" s="22">
        <v>5607.68356644912</v>
      </c>
      <c r="P120" s="55">
        <f t="shared" si="48"/>
        <v>6465.6</v>
      </c>
      <c r="Q120" s="58"/>
      <c r="R120" s="121">
        <f t="shared" si="35"/>
        <v>0</v>
      </c>
      <c r="S120" s="85">
        <f t="shared" si="49"/>
        <v>0</v>
      </c>
      <c r="T120" s="85">
        <v>180</v>
      </c>
      <c r="U120" s="121">
        <f t="shared" si="37"/>
        <v>1</v>
      </c>
      <c r="V120" s="85">
        <f t="shared" si="50"/>
        <v>6465.6</v>
      </c>
      <c r="W120" s="85"/>
      <c r="X120" s="121">
        <f t="shared" si="39"/>
        <v>0</v>
      </c>
      <c r="Y120" s="108">
        <f t="shared" si="51"/>
        <v>0</v>
      </c>
      <c r="Z120" s="94"/>
      <c r="AA120" s="97"/>
    </row>
    <row r="121" spans="1:27" s="2" customFormat="1" ht="23.25" hidden="1" thickTop="1" x14ac:dyDescent="0.2">
      <c r="A121" s="19" t="s">
        <v>124</v>
      </c>
      <c r="B121" s="20" t="s">
        <v>75</v>
      </c>
      <c r="C121" s="20" t="s">
        <v>142</v>
      </c>
      <c r="D121" s="20" t="s">
        <v>13</v>
      </c>
      <c r="E121" s="20" t="s">
        <v>165</v>
      </c>
      <c r="F121" s="21" t="s">
        <v>176</v>
      </c>
      <c r="G121" s="22">
        <v>2</v>
      </c>
      <c r="H121" s="22">
        <v>630.29999999999995</v>
      </c>
      <c r="I121" s="22">
        <v>321.92508251249802</v>
      </c>
      <c r="J121" s="22">
        <v>47.886472749665202</v>
      </c>
      <c r="K121" s="22">
        <v>414.90844473783699</v>
      </c>
      <c r="L121" s="22">
        <v>784.72</v>
      </c>
      <c r="M121" s="22">
        <v>643.85016502499604</v>
      </c>
      <c r="N121" s="22">
        <v>95.772945499330405</v>
      </c>
      <c r="O121" s="22">
        <v>829.81688947567397</v>
      </c>
      <c r="P121" s="55">
        <f t="shared" si="48"/>
        <v>1569.44</v>
      </c>
      <c r="Q121" s="58"/>
      <c r="R121" s="121">
        <f t="shared" si="35"/>
        <v>0</v>
      </c>
      <c r="S121" s="85">
        <f t="shared" si="49"/>
        <v>0</v>
      </c>
      <c r="T121" s="85">
        <v>2</v>
      </c>
      <c r="U121" s="121">
        <f t="shared" si="37"/>
        <v>1</v>
      </c>
      <c r="V121" s="85">
        <f t="shared" si="50"/>
        <v>1569.44</v>
      </c>
      <c r="W121" s="85"/>
      <c r="X121" s="121">
        <f t="shared" si="39"/>
        <v>0</v>
      </c>
      <c r="Y121" s="108">
        <f t="shared" si="51"/>
        <v>0</v>
      </c>
      <c r="Z121" s="94"/>
      <c r="AA121" s="97"/>
    </row>
    <row r="122" spans="1:27" s="2" customFormat="1" ht="23.25" hidden="1" thickTop="1" x14ac:dyDescent="0.2">
      <c r="A122" s="19" t="s">
        <v>125</v>
      </c>
      <c r="B122" s="20" t="s">
        <v>228</v>
      </c>
      <c r="C122" s="20" t="s">
        <v>142</v>
      </c>
      <c r="D122" s="20" t="s">
        <v>137</v>
      </c>
      <c r="E122" s="20" t="s">
        <v>165</v>
      </c>
      <c r="F122" s="21" t="s">
        <v>105</v>
      </c>
      <c r="G122" s="22">
        <v>180</v>
      </c>
      <c r="H122" s="22">
        <v>4.68</v>
      </c>
      <c r="I122" s="22">
        <v>2.6757898450000002</v>
      </c>
      <c r="J122" s="22">
        <v>0.10798460439</v>
      </c>
      <c r="K122" s="22">
        <v>3.04622555061</v>
      </c>
      <c r="L122" s="22">
        <v>5.83</v>
      </c>
      <c r="M122" s="22">
        <v>481.64217209999998</v>
      </c>
      <c r="N122" s="22">
        <v>19.437228790199999</v>
      </c>
      <c r="O122" s="22">
        <v>548.32059910980001</v>
      </c>
      <c r="P122" s="55">
        <f t="shared" si="48"/>
        <v>1049.4000000000001</v>
      </c>
      <c r="Q122" s="58"/>
      <c r="R122" s="121">
        <f t="shared" si="35"/>
        <v>0</v>
      </c>
      <c r="S122" s="85">
        <f t="shared" si="49"/>
        <v>0</v>
      </c>
      <c r="T122" s="85">
        <v>180</v>
      </c>
      <c r="U122" s="121">
        <f t="shared" si="37"/>
        <v>1</v>
      </c>
      <c r="V122" s="85">
        <f t="shared" si="50"/>
        <v>1049.4000000000001</v>
      </c>
      <c r="W122" s="85"/>
      <c r="X122" s="121">
        <f t="shared" si="39"/>
        <v>0</v>
      </c>
      <c r="Y122" s="108">
        <f t="shared" si="51"/>
        <v>0</v>
      </c>
      <c r="Z122" s="94"/>
      <c r="AA122" s="97"/>
    </row>
    <row r="123" spans="1:27" s="2" customFormat="1" ht="23.25" hidden="1" thickTop="1" x14ac:dyDescent="0.2">
      <c r="A123" s="19" t="s">
        <v>126</v>
      </c>
      <c r="B123" s="20" t="s">
        <v>382</v>
      </c>
      <c r="C123" s="20" t="s">
        <v>142</v>
      </c>
      <c r="D123" s="20" t="s">
        <v>163</v>
      </c>
      <c r="E123" s="20" t="s">
        <v>114</v>
      </c>
      <c r="F123" s="21" t="s">
        <v>105</v>
      </c>
      <c r="G123" s="22">
        <v>180</v>
      </c>
      <c r="H123" s="22">
        <v>14.7</v>
      </c>
      <c r="I123" s="22">
        <v>11.1668448075</v>
      </c>
      <c r="J123" s="22">
        <v>0.377946115365</v>
      </c>
      <c r="K123" s="22">
        <v>6.7552090771350004</v>
      </c>
      <c r="L123" s="22">
        <v>18.3</v>
      </c>
      <c r="M123" s="22">
        <v>2010.03206535</v>
      </c>
      <c r="N123" s="22">
        <v>68.030300765700005</v>
      </c>
      <c r="O123" s="22">
        <v>1215.9376338843001</v>
      </c>
      <c r="P123" s="55">
        <f t="shared" si="48"/>
        <v>3294</v>
      </c>
      <c r="Q123" s="58"/>
      <c r="R123" s="121">
        <f t="shared" si="35"/>
        <v>0</v>
      </c>
      <c r="S123" s="85">
        <f t="shared" si="49"/>
        <v>0</v>
      </c>
      <c r="T123" s="85">
        <v>180</v>
      </c>
      <c r="U123" s="121">
        <f t="shared" si="37"/>
        <v>1</v>
      </c>
      <c r="V123" s="85">
        <f t="shared" si="50"/>
        <v>3294</v>
      </c>
      <c r="W123" s="85"/>
      <c r="X123" s="121">
        <f t="shared" si="39"/>
        <v>0</v>
      </c>
      <c r="Y123" s="108">
        <f t="shared" si="51"/>
        <v>0</v>
      </c>
      <c r="Z123" s="94"/>
      <c r="AA123" s="97"/>
    </row>
    <row r="124" spans="1:27" s="2" customFormat="1" ht="13.5" hidden="1" thickTop="1" x14ac:dyDescent="0.2">
      <c r="A124" s="19" t="s">
        <v>127</v>
      </c>
      <c r="B124" s="20" t="s">
        <v>251</v>
      </c>
      <c r="C124" s="20" t="s">
        <v>212</v>
      </c>
      <c r="D124" s="20" t="s">
        <v>337</v>
      </c>
      <c r="E124" s="20" t="s">
        <v>109</v>
      </c>
      <c r="F124" s="21" t="s">
        <v>64</v>
      </c>
      <c r="G124" s="22">
        <v>29</v>
      </c>
      <c r="H124" s="22">
        <v>20.67</v>
      </c>
      <c r="I124" s="22">
        <v>2.9884900000000001</v>
      </c>
      <c r="J124" s="22">
        <v>8.6129099999999997E-3</v>
      </c>
      <c r="K124" s="22">
        <v>22.732897090000002</v>
      </c>
      <c r="L124" s="22">
        <v>25.73</v>
      </c>
      <c r="M124" s="22">
        <v>86.666210000000007</v>
      </c>
      <c r="N124" s="22">
        <v>0.24977439000000001</v>
      </c>
      <c r="O124" s="22">
        <v>659.25401561000001</v>
      </c>
      <c r="P124" s="55">
        <f t="shared" si="48"/>
        <v>746.17</v>
      </c>
      <c r="Q124" s="58"/>
      <c r="R124" s="121">
        <f t="shared" si="35"/>
        <v>0</v>
      </c>
      <c r="S124" s="85">
        <f t="shared" si="49"/>
        <v>0</v>
      </c>
      <c r="T124" s="85">
        <v>29</v>
      </c>
      <c r="U124" s="121">
        <f t="shared" si="37"/>
        <v>1</v>
      </c>
      <c r="V124" s="85">
        <f t="shared" si="50"/>
        <v>746.17</v>
      </c>
      <c r="W124" s="85"/>
      <c r="X124" s="121">
        <f t="shared" si="39"/>
        <v>0</v>
      </c>
      <c r="Y124" s="108">
        <f t="shared" si="51"/>
        <v>0</v>
      </c>
      <c r="Z124" s="94"/>
      <c r="AA124" s="97"/>
    </row>
    <row r="125" spans="1:27" s="2" customFormat="1" ht="13.5" hidden="1" thickTop="1" x14ac:dyDescent="0.2">
      <c r="A125" s="19" t="s">
        <v>128</v>
      </c>
      <c r="B125" s="20" t="s">
        <v>327</v>
      </c>
      <c r="C125" s="20" t="s">
        <v>182</v>
      </c>
      <c r="D125" s="20" t="s">
        <v>164</v>
      </c>
      <c r="E125" s="20" t="s">
        <v>182</v>
      </c>
      <c r="F125" s="21" t="s">
        <v>105</v>
      </c>
      <c r="G125" s="22">
        <v>1.68</v>
      </c>
      <c r="H125" s="22">
        <v>274.20999999999998</v>
      </c>
      <c r="I125" s="22">
        <v>82.170734999999993</v>
      </c>
      <c r="J125" s="22">
        <v>0</v>
      </c>
      <c r="K125" s="22">
        <v>259.21926500000001</v>
      </c>
      <c r="L125" s="22">
        <v>341.39</v>
      </c>
      <c r="M125" s="22">
        <v>138.0468348</v>
      </c>
      <c r="N125" s="22">
        <v>0</v>
      </c>
      <c r="O125" s="22">
        <v>435.49316520000002</v>
      </c>
      <c r="P125" s="55">
        <f t="shared" si="48"/>
        <v>573.53519999999992</v>
      </c>
      <c r="Q125" s="58"/>
      <c r="R125" s="121">
        <f t="shared" si="35"/>
        <v>0</v>
      </c>
      <c r="S125" s="85">
        <f t="shared" si="49"/>
        <v>0</v>
      </c>
      <c r="T125" s="85">
        <v>1.68</v>
      </c>
      <c r="U125" s="121">
        <f t="shared" si="37"/>
        <v>1.0000083691463053</v>
      </c>
      <c r="V125" s="85">
        <v>573.54</v>
      </c>
      <c r="W125" s="85"/>
      <c r="X125" s="121">
        <f t="shared" si="39"/>
        <v>0</v>
      </c>
      <c r="Y125" s="108">
        <f t="shared" si="51"/>
        <v>0</v>
      </c>
      <c r="Z125" s="94"/>
      <c r="AA125" s="97"/>
    </row>
    <row r="126" spans="1:27" s="2" customFormat="1" ht="23.25" hidden="1" thickTop="1" x14ac:dyDescent="0.2">
      <c r="A126" s="36" t="s">
        <v>130</v>
      </c>
      <c r="B126" s="37" t="s">
        <v>349</v>
      </c>
      <c r="C126" s="37" t="s">
        <v>212</v>
      </c>
      <c r="D126" s="37" t="s">
        <v>28</v>
      </c>
      <c r="E126" s="37" t="s">
        <v>29</v>
      </c>
      <c r="F126" s="38" t="s">
        <v>162</v>
      </c>
      <c r="G126" s="39">
        <v>2</v>
      </c>
      <c r="H126" s="39">
        <v>557.6</v>
      </c>
      <c r="I126" s="39">
        <v>241.86639500000001</v>
      </c>
      <c r="J126" s="39">
        <v>0.62542326000000004</v>
      </c>
      <c r="K126" s="39">
        <v>451.71818173999998</v>
      </c>
      <c r="L126" s="39">
        <v>694.21</v>
      </c>
      <c r="M126" s="39">
        <v>483.73279000000002</v>
      </c>
      <c r="N126" s="39">
        <v>1.2508465200000001</v>
      </c>
      <c r="O126" s="39">
        <v>903.43636347999995</v>
      </c>
      <c r="P126" s="55">
        <f t="shared" si="48"/>
        <v>1388.42</v>
      </c>
      <c r="Q126" s="58"/>
      <c r="R126" s="121">
        <f t="shared" si="35"/>
        <v>0</v>
      </c>
      <c r="S126" s="85">
        <f t="shared" si="49"/>
        <v>0</v>
      </c>
      <c r="T126" s="85">
        <v>2</v>
      </c>
      <c r="U126" s="121">
        <f t="shared" si="37"/>
        <v>1</v>
      </c>
      <c r="V126" s="85">
        <f>T126*L126</f>
        <v>1388.42</v>
      </c>
      <c r="W126" s="85"/>
      <c r="X126" s="121">
        <f t="shared" si="39"/>
        <v>0</v>
      </c>
      <c r="Y126" s="108">
        <f t="shared" si="51"/>
        <v>0</v>
      </c>
      <c r="Z126" s="94"/>
      <c r="AA126" s="97"/>
    </row>
    <row r="127" spans="1:27" s="2" customFormat="1" ht="14.25" thickTop="1" thickBot="1" x14ac:dyDescent="0.25">
      <c r="A127" s="74" t="s">
        <v>24</v>
      </c>
      <c r="B127" s="40"/>
      <c r="C127" s="40"/>
      <c r="D127" s="40" t="s">
        <v>359</v>
      </c>
      <c r="E127" s="40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9">
        <f>SUM(P128:P129)</f>
        <v>2206.88</v>
      </c>
      <c r="Q127" s="51"/>
      <c r="R127" s="121">
        <f t="shared" si="35"/>
        <v>0</v>
      </c>
      <c r="S127" s="89">
        <f>SUM(S128:S129)</f>
        <v>0</v>
      </c>
      <c r="T127" s="86"/>
      <c r="U127" s="121">
        <f t="shared" si="37"/>
        <v>0</v>
      </c>
      <c r="V127" s="89">
        <f>SUM(V128:V129)</f>
        <v>0</v>
      </c>
      <c r="W127" s="86"/>
      <c r="X127" s="121">
        <f t="shared" si="39"/>
        <v>1</v>
      </c>
      <c r="Y127" s="113">
        <f>SUM(Y128:Y129)</f>
        <v>2206.88</v>
      </c>
      <c r="Z127" s="94"/>
      <c r="AA127" s="97"/>
    </row>
    <row r="128" spans="1:27" s="2" customFormat="1" ht="24" hidden="1" thickTop="1" thickBot="1" x14ac:dyDescent="0.25">
      <c r="A128" s="42" t="s">
        <v>67</v>
      </c>
      <c r="B128" s="43" t="s">
        <v>89</v>
      </c>
      <c r="C128" s="43" t="s">
        <v>212</v>
      </c>
      <c r="D128" s="43" t="s">
        <v>41</v>
      </c>
      <c r="E128" s="43" t="s">
        <v>86</v>
      </c>
      <c r="F128" s="44" t="s">
        <v>105</v>
      </c>
      <c r="G128" s="45">
        <v>148</v>
      </c>
      <c r="H128" s="45">
        <v>8.8800000000000008</v>
      </c>
      <c r="I128" s="45">
        <v>9.2491249999999994</v>
      </c>
      <c r="J128" s="45">
        <v>5.9059314000000002E-2</v>
      </c>
      <c r="K128" s="45">
        <v>1.751815686</v>
      </c>
      <c r="L128" s="45">
        <v>11.06</v>
      </c>
      <c r="M128" s="45">
        <v>1368.8705</v>
      </c>
      <c r="N128" s="45">
        <v>8.7407784720000006</v>
      </c>
      <c r="O128" s="45">
        <v>259.26872152800001</v>
      </c>
      <c r="P128" s="55">
        <f t="shared" ref="P128:P129" si="52">L128*G128</f>
        <v>1636.88</v>
      </c>
      <c r="Q128" s="58"/>
      <c r="R128" s="115"/>
      <c r="S128" s="84">
        <f>Q128*L128</f>
        <v>0</v>
      </c>
      <c r="T128" s="85"/>
      <c r="U128" s="123">
        <f t="shared" si="37"/>
        <v>0</v>
      </c>
      <c r="V128" s="84">
        <f>T128*L128</f>
        <v>0</v>
      </c>
      <c r="W128" s="85">
        <v>148</v>
      </c>
      <c r="X128" s="117"/>
      <c r="Y128" s="111">
        <f>W128*L128</f>
        <v>1636.88</v>
      </c>
      <c r="Z128" s="94"/>
      <c r="AA128" s="97"/>
    </row>
    <row r="129" spans="1:27" s="2" customFormat="1" ht="35.25" hidden="1" thickTop="1" thickBot="1" x14ac:dyDescent="0.25">
      <c r="A129" s="24" t="s">
        <v>68</v>
      </c>
      <c r="B129" s="25" t="s">
        <v>83</v>
      </c>
      <c r="C129" s="25" t="s">
        <v>142</v>
      </c>
      <c r="D129" s="25" t="s">
        <v>80</v>
      </c>
      <c r="E129" s="25" t="s">
        <v>135</v>
      </c>
      <c r="F129" s="26" t="s">
        <v>105</v>
      </c>
      <c r="G129" s="27">
        <v>200</v>
      </c>
      <c r="H129" s="27">
        <v>2.29</v>
      </c>
      <c r="I129" s="27">
        <v>1.8680528915000001</v>
      </c>
      <c r="J129" s="27">
        <v>7.5589223073000006E-2</v>
      </c>
      <c r="K129" s="27">
        <v>0.90635788542700002</v>
      </c>
      <c r="L129" s="27">
        <v>2.85</v>
      </c>
      <c r="M129" s="27">
        <v>373.61057829999999</v>
      </c>
      <c r="N129" s="27">
        <v>15.117844614599999</v>
      </c>
      <c r="O129" s="27">
        <v>181.2715770854</v>
      </c>
      <c r="P129" s="55">
        <f t="shared" si="52"/>
        <v>570</v>
      </c>
      <c r="Q129" s="58"/>
      <c r="R129" s="116"/>
      <c r="S129" s="90">
        <f>Q129*L129</f>
        <v>0</v>
      </c>
      <c r="T129" s="90"/>
      <c r="U129" s="125">
        <f t="shared" si="37"/>
        <v>0</v>
      </c>
      <c r="V129" s="90">
        <f>T129*L129</f>
        <v>0</v>
      </c>
      <c r="W129" s="90">
        <v>200</v>
      </c>
      <c r="X129" s="118"/>
      <c r="Y129" s="114">
        <f>W129*L129</f>
        <v>570</v>
      </c>
      <c r="Z129" s="94"/>
      <c r="AA129" s="97"/>
    </row>
    <row r="130" spans="1:27" ht="18" thickTop="1" thickBot="1" x14ac:dyDescent="0.3">
      <c r="A130" s="9"/>
      <c r="B130" s="78"/>
      <c r="C130" s="78"/>
      <c r="D130" s="78" t="s">
        <v>430</v>
      </c>
      <c r="E130" s="78"/>
      <c r="F130" s="78"/>
      <c r="G130" s="78"/>
      <c r="H130" s="78"/>
      <c r="I130" s="78"/>
      <c r="J130" s="78"/>
      <c r="K130" s="78"/>
      <c r="L130" s="78" t="s">
        <v>247</v>
      </c>
      <c r="M130" s="78" t="s">
        <v>25</v>
      </c>
      <c r="N130" s="78" t="s">
        <v>7</v>
      </c>
      <c r="O130" s="78" t="s">
        <v>273</v>
      </c>
      <c r="P130" s="61">
        <f>SUM(P127+P117+P113+P86+P44+P35+P19+P5)</f>
        <v>280142.51429999998</v>
      </c>
      <c r="Q130" s="75"/>
      <c r="R130" s="145">
        <f>SUM(S127+S117+S113+S86+S44+S35+S19+S5)</f>
        <v>40997.065200135003</v>
      </c>
      <c r="S130" s="146"/>
      <c r="T130" s="104">
        <f>SUM(T127+T117+T86+T44+T35+T19+T5+T113)</f>
        <v>1067.6666667</v>
      </c>
      <c r="U130" s="145">
        <f>SUM(V127+V117+V113+V86+V44+V35+V19+V5)</f>
        <v>197401.94500013499</v>
      </c>
      <c r="V130" s="146"/>
      <c r="W130" s="104">
        <f>SUM(W127+W117+W86+W44+W35+W19+W5+W113)</f>
        <v>1067.6666667</v>
      </c>
      <c r="X130" s="145">
        <f>SUM(Y127+Y117+Y113+Y86+Y44+Y35+Y19+Y5)</f>
        <v>41743.507000135003</v>
      </c>
      <c r="Y130" s="146"/>
    </row>
    <row r="131" spans="1:27" x14ac:dyDescent="0.25">
      <c r="A131" s="9"/>
      <c r="B131" s="78"/>
      <c r="C131" s="78"/>
      <c r="D131" s="78" t="s">
        <v>431</v>
      </c>
      <c r="E131" s="78"/>
      <c r="F131" s="78"/>
      <c r="G131" s="78"/>
      <c r="H131" s="78"/>
      <c r="I131" s="78"/>
      <c r="J131" s="78"/>
      <c r="K131" s="78"/>
      <c r="L131" s="78"/>
      <c r="M131" s="142" t="s">
        <v>418</v>
      </c>
      <c r="N131" s="142"/>
      <c r="O131" s="143">
        <f>O133/1.245</f>
        <v>225014.06771084334</v>
      </c>
      <c r="P131" s="161"/>
      <c r="Q131" s="52"/>
      <c r="R131" s="155"/>
      <c r="S131" s="155"/>
      <c r="T131" s="155"/>
      <c r="U131" s="155"/>
      <c r="V131" s="155"/>
      <c r="W131" s="155"/>
      <c r="X131" s="155"/>
      <c r="Y131" s="156"/>
    </row>
    <row r="132" spans="1:27" x14ac:dyDescent="0.25">
      <c r="A132" s="9"/>
      <c r="B132" s="78"/>
      <c r="C132" s="78"/>
      <c r="D132" s="78" t="s">
        <v>429</v>
      </c>
      <c r="E132" s="78"/>
      <c r="F132" s="78"/>
      <c r="G132" s="78"/>
      <c r="H132" s="78"/>
      <c r="I132" s="78"/>
      <c r="J132" s="78"/>
      <c r="K132" s="78"/>
      <c r="L132" s="78"/>
      <c r="M132" s="142" t="s">
        <v>312</v>
      </c>
      <c r="N132" s="142"/>
      <c r="O132" s="143">
        <f>P130-O131</f>
        <v>55128.446589156636</v>
      </c>
      <c r="P132" s="161"/>
      <c r="Q132" s="52"/>
      <c r="R132" s="157"/>
      <c r="S132" s="157"/>
      <c r="T132" s="157"/>
      <c r="U132" s="157"/>
      <c r="V132" s="157"/>
      <c r="W132" s="157"/>
      <c r="X132" s="157"/>
      <c r="Y132" s="158"/>
    </row>
    <row r="133" spans="1:27" x14ac:dyDescent="0.25">
      <c r="A133" s="9"/>
      <c r="B133" s="78"/>
      <c r="C133" s="78"/>
      <c r="D133" s="78" t="s">
        <v>432</v>
      </c>
      <c r="E133" s="78"/>
      <c r="F133" s="78"/>
      <c r="G133" s="78"/>
      <c r="H133" s="78"/>
      <c r="I133" s="78"/>
      <c r="J133" s="78"/>
      <c r="K133" s="78"/>
      <c r="L133" s="78"/>
      <c r="M133" s="142" t="s">
        <v>42</v>
      </c>
      <c r="N133" s="142"/>
      <c r="O133" s="143">
        <f>P130</f>
        <v>280142.51429999998</v>
      </c>
      <c r="P133" s="161"/>
      <c r="Q133" s="52"/>
      <c r="R133" s="157"/>
      <c r="S133" s="157"/>
      <c r="T133" s="157"/>
      <c r="U133" s="157"/>
      <c r="V133" s="157"/>
      <c r="W133" s="157"/>
      <c r="X133" s="157"/>
      <c r="Y133" s="158"/>
    </row>
    <row r="134" spans="1:27" x14ac:dyDescent="0.25">
      <c r="A134" s="9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62"/>
      <c r="Q134" s="53"/>
      <c r="R134" s="157"/>
      <c r="S134" s="157"/>
      <c r="T134" s="157"/>
      <c r="U134" s="157"/>
      <c r="V134" s="157"/>
      <c r="W134" s="157"/>
      <c r="X134" s="157"/>
      <c r="Y134" s="158"/>
    </row>
    <row r="135" spans="1:27" ht="45.75" customHeight="1" x14ac:dyDescent="0.25">
      <c r="A135" s="139" t="s">
        <v>422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62"/>
      <c r="Q135" s="53"/>
      <c r="R135" s="157"/>
      <c r="S135" s="157"/>
      <c r="T135" s="157"/>
      <c r="U135" s="157"/>
      <c r="V135" s="157"/>
      <c r="W135" s="157"/>
      <c r="X135" s="157"/>
      <c r="Y135" s="158"/>
    </row>
    <row r="136" spans="1:27" ht="17.25" thickBot="1" x14ac:dyDescent="0.3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63"/>
      <c r="Q136" s="60"/>
      <c r="R136" s="159"/>
      <c r="S136" s="159"/>
      <c r="T136" s="159"/>
      <c r="U136" s="159"/>
      <c r="V136" s="159"/>
      <c r="W136" s="159"/>
      <c r="X136" s="159"/>
      <c r="Y136" s="160"/>
    </row>
  </sheetData>
  <mergeCells count="22">
    <mergeCell ref="A3:P3"/>
    <mergeCell ref="M4:P4"/>
    <mergeCell ref="A1:D1"/>
    <mergeCell ref="E1:H1"/>
    <mergeCell ref="I1:P1"/>
    <mergeCell ref="A2:D2"/>
    <mergeCell ref="E2:H2"/>
    <mergeCell ref="I2:P2"/>
    <mergeCell ref="R131:Y136"/>
    <mergeCell ref="M131:N131"/>
    <mergeCell ref="O131:P131"/>
    <mergeCell ref="M132:N132"/>
    <mergeCell ref="O132:P132"/>
    <mergeCell ref="M133:N133"/>
    <mergeCell ref="O133:P133"/>
    <mergeCell ref="A135:P135"/>
    <mergeCell ref="R130:S130"/>
    <mergeCell ref="U130:V130"/>
    <mergeCell ref="X130:Y130"/>
    <mergeCell ref="R3:S4"/>
    <mergeCell ref="U3:V4"/>
    <mergeCell ref="X3:Y4"/>
  </mergeCells>
  <pageMargins left="0.9055118110236221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SINTÉTICA</vt:lpstr>
      <vt:lpstr>CRONOGRAMA</vt:lpstr>
      <vt:lpstr>CRONOGRAMA!Titulos_de_impressao</vt:lpstr>
      <vt:lpstr>'PLANILHA SINTÉTICA'!Titulos_de_impressao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Seba</dc:creator>
  <cp:lastModifiedBy>Marcela Oliveira Soares Guedes</cp:lastModifiedBy>
  <cp:lastPrinted>2017-09-20T21:22:42Z</cp:lastPrinted>
  <dcterms:created xsi:type="dcterms:W3CDTF">2017-09-08T16:23:52Z</dcterms:created>
  <dcterms:modified xsi:type="dcterms:W3CDTF">2017-10-09T23:42:14Z</dcterms:modified>
</cp:coreProperties>
</file>