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 - U N I D A D E S   EESP\02 - HSPC\17 - PROJETO EXECUTIVO DE REDE TRIFÁSICA DE 13.8 KV SUBTERRÂNEA\"/>
    </mc:Choice>
  </mc:AlternateContent>
  <bookViews>
    <workbookView xWindow="0" yWindow="0" windowWidth="38400" windowHeight="17235" tabRatio="660" activeTab="2"/>
  </bookViews>
  <sheets>
    <sheet name="Resumo" sheetId="21" r:id="rId1"/>
    <sheet name="ELETRICA " sheetId="9" r:id="rId2"/>
    <sheet name="TERMOELETRICA" sheetId="20" r:id="rId3"/>
    <sheet name="Cronograma" sheetId="12" r:id="rId4"/>
    <sheet name="BDI- Obras" sheetId="17" r:id="rId5"/>
    <sheet name="BDI - Equipamento" sheetId="16" r:id="rId6"/>
  </sheets>
  <definedNames>
    <definedName name="_xlnm.Print_Area" localSheetId="5">'BDI - Equipamento'!$A$1:$D$20</definedName>
    <definedName name="_xlnm.Print_Area" localSheetId="4">'BDI- Obras'!$A$1:$D$22</definedName>
    <definedName name="_xlnm.Print_Area" localSheetId="1">'ELETRICA '!$A$1:$I$81</definedName>
    <definedName name="_xlnm.Print_Area" localSheetId="2">TERMOELETRICA!$A$1:$I$35</definedName>
    <definedName name="_xlnm.Print_Titles" localSheetId="1">'ELETRICA '!$1:$11</definedName>
    <definedName name="_xlnm.Print_Titles" localSheetId="2">TERMOELETRICA!$1:$11</definedName>
  </definedNames>
  <calcPr calcId="152511"/>
</workbook>
</file>

<file path=xl/calcChain.xml><?xml version="1.0" encoding="utf-8"?>
<calcChain xmlns="http://schemas.openxmlformats.org/spreadsheetml/2006/main">
  <c r="I34" i="20" l="1"/>
  <c r="I27" i="20"/>
  <c r="I41" i="9"/>
  <c r="I48" i="9"/>
  <c r="I56" i="9"/>
  <c r="I63" i="9"/>
  <c r="I75" i="9"/>
  <c r="H62" i="9" l="1"/>
  <c r="I62" i="9" s="1"/>
  <c r="I26" i="20" l="1"/>
  <c r="H26" i="20"/>
  <c r="H25" i="20"/>
  <c r="I25" i="20"/>
  <c r="K33" i="12" l="1"/>
  <c r="K31" i="12"/>
  <c r="K28" i="12"/>
  <c r="K26" i="12"/>
  <c r="K24" i="12"/>
  <c r="K22" i="12"/>
  <c r="K20" i="12"/>
  <c r="K18" i="12"/>
  <c r="K16" i="12"/>
  <c r="K14" i="12"/>
  <c r="B10" i="21"/>
  <c r="K12" i="12"/>
  <c r="A30" i="12"/>
  <c r="A31" i="12"/>
  <c r="A33" i="12"/>
  <c r="A12" i="12"/>
  <c r="A14" i="12"/>
  <c r="A16" i="12"/>
  <c r="A18" i="12"/>
  <c r="A20" i="12"/>
  <c r="A22" i="12"/>
  <c r="A24" i="12"/>
  <c r="A26" i="12"/>
  <c r="A28" i="12"/>
  <c r="B30" i="12"/>
  <c r="A11" i="12"/>
  <c r="B11" i="12"/>
  <c r="B20" i="21" l="1"/>
  <c r="B33" i="12" s="1"/>
  <c r="B19" i="21"/>
  <c r="B31" i="12" s="1"/>
  <c r="B17" i="21"/>
  <c r="B28" i="12" s="1"/>
  <c r="B16" i="21"/>
  <c r="B26" i="12" s="1"/>
  <c r="B15" i="21"/>
  <c r="B24" i="12" s="1"/>
  <c r="B14" i="21"/>
  <c r="B22" i="12" s="1"/>
  <c r="B13" i="21"/>
  <c r="B20" i="12" s="1"/>
  <c r="B12" i="21"/>
  <c r="B18" i="12" s="1"/>
  <c r="B11" i="21"/>
  <c r="B16" i="12" s="1"/>
  <c r="B14" i="12"/>
  <c r="B9" i="21"/>
  <c r="B12" i="12" s="1"/>
  <c r="I9" i="20" l="1"/>
  <c r="H33" i="20" s="1"/>
  <c r="I33" i="20" s="1"/>
  <c r="I8" i="20"/>
  <c r="H19" i="20" l="1"/>
  <c r="I19" i="20" s="1"/>
  <c r="H23" i="20"/>
  <c r="H16" i="20"/>
  <c r="I16" i="20" s="1"/>
  <c r="H20" i="20"/>
  <c r="I20" i="20" s="1"/>
  <c r="H24" i="20"/>
  <c r="I24" i="20" s="1"/>
  <c r="H17" i="20"/>
  <c r="I17" i="20" s="1"/>
  <c r="H21" i="20"/>
  <c r="H18" i="20"/>
  <c r="I18" i="20" s="1"/>
  <c r="H22" i="20"/>
  <c r="H31" i="20"/>
  <c r="I31" i="20" s="1"/>
  <c r="H32" i="20"/>
  <c r="I32" i="20" s="1"/>
  <c r="H30" i="20"/>
  <c r="I30" i="20" s="1"/>
  <c r="I21" i="20"/>
  <c r="I23" i="20"/>
  <c r="I22" i="20"/>
  <c r="H15" i="20"/>
  <c r="I15" i="20" s="1"/>
  <c r="C20" i="21" l="1"/>
  <c r="C33" i="12" s="1"/>
  <c r="C19" i="21"/>
  <c r="C31" i="12" s="1"/>
  <c r="G34" i="12" l="1"/>
  <c r="E34" i="12"/>
  <c r="H34" i="12"/>
  <c r="I34" i="12"/>
  <c r="F34" i="12"/>
  <c r="J34" i="12"/>
  <c r="I32" i="12"/>
  <c r="J32" i="12"/>
  <c r="E32" i="12"/>
  <c r="I35" i="20"/>
  <c r="C18" i="21" s="1"/>
  <c r="C21" i="21" s="1"/>
  <c r="K34" i="12" l="1"/>
  <c r="K32" i="12"/>
  <c r="C15" i="16"/>
  <c r="C9" i="16" s="1"/>
  <c r="D18" i="16" s="1"/>
  <c r="D19" i="16" s="1"/>
  <c r="I8" i="9" s="1"/>
  <c r="C17" i="17"/>
  <c r="C11" i="17" s="1"/>
  <c r="D20" i="17" s="1"/>
  <c r="D21" i="17" s="1"/>
  <c r="I9" i="9" s="1"/>
  <c r="H47" i="9" s="1"/>
  <c r="I47" i="9" s="1"/>
  <c r="H59" i="9" l="1"/>
  <c r="H60" i="9"/>
  <c r="I60" i="9" s="1"/>
  <c r="H61" i="9"/>
  <c r="I61" i="9" s="1"/>
  <c r="H58" i="9"/>
  <c r="I58" i="9" s="1"/>
  <c r="H53" i="9"/>
  <c r="I53" i="9" s="1"/>
  <c r="H72" i="9"/>
  <c r="I72" i="9" s="1"/>
  <c r="H39" i="9"/>
  <c r="I39" i="9" s="1"/>
  <c r="H37" i="9"/>
  <c r="I37" i="9" s="1"/>
  <c r="H38" i="9"/>
  <c r="I38" i="9" s="1"/>
  <c r="H29" i="9"/>
  <c r="I29" i="9" s="1"/>
  <c r="I59" i="9"/>
  <c r="H78" i="9"/>
  <c r="I78" i="9" s="1"/>
  <c r="I79" i="9" s="1"/>
  <c r="C17" i="21" s="1"/>
  <c r="C28" i="12" s="1"/>
  <c r="H71" i="9"/>
  <c r="I71" i="9" s="1"/>
  <c r="H69" i="9"/>
  <c r="I69" i="9" s="1"/>
  <c r="H70" i="9"/>
  <c r="I70" i="9" s="1"/>
  <c r="H68" i="9"/>
  <c r="I68" i="9" s="1"/>
  <c r="H67" i="9"/>
  <c r="I67" i="9" s="1"/>
  <c r="H54" i="9"/>
  <c r="I54" i="9" s="1"/>
  <c r="H32" i="9"/>
  <c r="I32" i="9" s="1"/>
  <c r="H36" i="9"/>
  <c r="I36" i="9" s="1"/>
  <c r="H33" i="9"/>
  <c r="I33" i="9" s="1"/>
  <c r="H30" i="9"/>
  <c r="I30" i="9" s="1"/>
  <c r="H34" i="9"/>
  <c r="I34" i="9" s="1"/>
  <c r="H66" i="9"/>
  <c r="I66" i="9" s="1"/>
  <c r="H31" i="9"/>
  <c r="I31" i="9" s="1"/>
  <c r="H35" i="9"/>
  <c r="I35" i="9" s="1"/>
  <c r="H25" i="9"/>
  <c r="I25" i="9" s="1"/>
  <c r="H51" i="9"/>
  <c r="I51" i="9" s="1"/>
  <c r="H19" i="9"/>
  <c r="I19" i="9" s="1"/>
  <c r="H52" i="9"/>
  <c r="I52" i="9" s="1"/>
  <c r="H44" i="9"/>
  <c r="I44" i="9" s="1"/>
  <c r="H45" i="9"/>
  <c r="I45" i="9" s="1"/>
  <c r="H46" i="9"/>
  <c r="I46" i="9" s="1"/>
  <c r="H23" i="9"/>
  <c r="I23" i="9" s="1"/>
  <c r="H24" i="9"/>
  <c r="I24" i="9" s="1"/>
  <c r="H18" i="9"/>
  <c r="I18" i="9" s="1"/>
  <c r="J29" i="12" l="1"/>
  <c r="E29" i="12"/>
  <c r="C15" i="21"/>
  <c r="C24" i="12" s="1"/>
  <c r="C16" i="21"/>
  <c r="C26" i="12" s="1"/>
  <c r="C14" i="21"/>
  <c r="C22" i="12" s="1"/>
  <c r="I26" i="9"/>
  <c r="C11" i="21" s="1"/>
  <c r="C16" i="12" s="1"/>
  <c r="C13" i="21"/>
  <c r="C20" i="12" s="1"/>
  <c r="I20" i="9"/>
  <c r="C10" i="21" s="1"/>
  <c r="C14" i="12" s="1"/>
  <c r="H15" i="12" l="1"/>
  <c r="J15" i="12"/>
  <c r="I15" i="12"/>
  <c r="F15" i="12"/>
  <c r="G15" i="12"/>
  <c r="F23" i="12"/>
  <c r="H23" i="12"/>
  <c r="G23" i="12"/>
  <c r="E23" i="12"/>
  <c r="I23" i="12"/>
  <c r="J23" i="12"/>
  <c r="F17" i="12"/>
  <c r="H17" i="12"/>
  <c r="G17" i="12"/>
  <c r="I17" i="12"/>
  <c r="J17" i="12"/>
  <c r="E17" i="12"/>
  <c r="I27" i="12"/>
  <c r="E27" i="12"/>
  <c r="K29" i="12"/>
  <c r="G21" i="12"/>
  <c r="E21" i="12"/>
  <c r="I21" i="12"/>
  <c r="F21" i="12"/>
  <c r="H21" i="12"/>
  <c r="J21" i="12"/>
  <c r="F25" i="12"/>
  <c r="J25" i="12"/>
  <c r="G25" i="12"/>
  <c r="H25" i="12"/>
  <c r="I25" i="12"/>
  <c r="E25" i="12"/>
  <c r="E15" i="12"/>
  <c r="H14" i="9"/>
  <c r="I14" i="9" s="1"/>
  <c r="I15" i="9" s="1"/>
  <c r="C9" i="21" s="1"/>
  <c r="C12" i="12" s="1"/>
  <c r="K23" i="12" l="1"/>
  <c r="H13" i="12"/>
  <c r="F13" i="12"/>
  <c r="I13" i="12"/>
  <c r="J13" i="12"/>
  <c r="G13" i="12"/>
  <c r="K27" i="12"/>
  <c r="K17" i="12"/>
  <c r="K21" i="12"/>
  <c r="K25" i="12"/>
  <c r="K15" i="12"/>
  <c r="E13" i="12"/>
  <c r="K13" i="12" l="1"/>
  <c r="C12" i="21"/>
  <c r="C18" i="12" s="1"/>
  <c r="F19" i="12" l="1"/>
  <c r="F35" i="12" s="1"/>
  <c r="I19" i="12"/>
  <c r="I35" i="12" s="1"/>
  <c r="E19" i="12"/>
  <c r="E35" i="12" s="1"/>
  <c r="J19" i="12"/>
  <c r="J35" i="12" s="1"/>
  <c r="G19" i="12"/>
  <c r="G35" i="12" s="1"/>
  <c r="H19" i="12"/>
  <c r="H35" i="12" s="1"/>
  <c r="I81" i="9"/>
  <c r="C8" i="21" s="1"/>
  <c r="C35" i="12" l="1"/>
  <c r="D35" i="12" s="1"/>
  <c r="K19" i="12"/>
  <c r="D33" i="12" l="1"/>
  <c r="D31" i="12"/>
  <c r="D22" i="12"/>
  <c r="D28" i="12"/>
  <c r="D20" i="12"/>
  <c r="D26" i="12"/>
  <c r="D12" i="12"/>
  <c r="D14" i="12"/>
  <c r="D16" i="12"/>
  <c r="D18" i="12"/>
  <c r="D24" i="12"/>
  <c r="I36" i="12"/>
  <c r="E36" i="12"/>
  <c r="G36" i="12"/>
  <c r="H36" i="12"/>
  <c r="J36" i="12"/>
  <c r="F36" i="12" l="1"/>
  <c r="K36" i="12" s="1"/>
  <c r="K35" i="12"/>
</calcChain>
</file>

<file path=xl/sharedStrings.xml><?xml version="1.0" encoding="utf-8"?>
<sst xmlns="http://schemas.openxmlformats.org/spreadsheetml/2006/main" count="379" uniqueCount="212">
  <si>
    <t>m³</t>
  </si>
  <si>
    <t>M³</t>
  </si>
  <si>
    <t>M</t>
  </si>
  <si>
    <t>1.0</t>
  </si>
  <si>
    <t>1.1</t>
  </si>
  <si>
    <t>SUBTOTAL</t>
  </si>
  <si>
    <t>1.2</t>
  </si>
  <si>
    <t>2.0</t>
  </si>
  <si>
    <t>2.1</t>
  </si>
  <si>
    <t>2.4</t>
  </si>
  <si>
    <t>7.0</t>
  </si>
  <si>
    <t>7.1</t>
  </si>
  <si>
    <t>TOTAL GERAL</t>
  </si>
  <si>
    <t>EQUIPAMENTOS</t>
  </si>
  <si>
    <t/>
  </si>
  <si>
    <t>C R O N O G R A M A       F Í S I C O    -      F I N A N C E I R O</t>
  </si>
  <si>
    <t>Item</t>
  </si>
  <si>
    <t>Descrição</t>
  </si>
  <si>
    <t>Valor</t>
  </si>
  <si>
    <t>% do item</t>
  </si>
  <si>
    <t>1</t>
  </si>
  <si>
    <t>2</t>
  </si>
  <si>
    <t>3</t>
  </si>
  <si>
    <t>4</t>
  </si>
  <si>
    <t>5</t>
  </si>
  <si>
    <t>6</t>
  </si>
  <si>
    <t>SERVIÇOS TÉCNICOS</t>
  </si>
  <si>
    <t>ITEM</t>
  </si>
  <si>
    <t>CÓDIGO</t>
  </si>
  <si>
    <t>FONTE</t>
  </si>
  <si>
    <t>DESCRIÇÃO</t>
  </si>
  <si>
    <t>UNID.</t>
  </si>
  <si>
    <t>P. UNIT. COM BDI (R$)</t>
  </si>
  <si>
    <t>P. TOTAL (R$)</t>
  </si>
  <si>
    <t>CONCRETO NAO ESTRUTURAL, CONSUMO 150KG/M3, PREPARO COM BETONEIRA, SEM LANCAMENTO</t>
  </si>
  <si>
    <t xml:space="preserve">Obra: </t>
  </si>
  <si>
    <t xml:space="preserve">Local: </t>
  </si>
  <si>
    <t>G = taxa representativa de Garantias;</t>
  </si>
  <si>
    <t>DF = taxa representativa das Despesas Financeiras;</t>
  </si>
  <si>
    <t>L = taxa representativa do Lucro;</t>
  </si>
  <si>
    <t>I = taxa representativa da incidência de Impostos.</t>
  </si>
  <si>
    <t>R = taxa representativa de Riscos; Considerando o mesmo como obras medianas em área e/ou prazo, em condições normais de execução</t>
  </si>
  <si>
    <t>COFINS</t>
  </si>
  <si>
    <t>PIS</t>
  </si>
  <si>
    <t>TOTAL DAS INCIDÊNCIAS DE IMPOSTOS</t>
  </si>
  <si>
    <t>BDI</t>
  </si>
  <si>
    <t>2.2</t>
  </si>
  <si>
    <t>Obra:</t>
  </si>
  <si>
    <t>Local:</t>
  </si>
  <si>
    <t>3.0</t>
  </si>
  <si>
    <t>3.1</t>
  </si>
  <si>
    <t>3.2</t>
  </si>
  <si>
    <t>7.2</t>
  </si>
  <si>
    <t>7.3</t>
  </si>
  <si>
    <t>7.4</t>
  </si>
  <si>
    <t>P. UNIT. SEM BDI (R$)</t>
  </si>
  <si>
    <t>3.3</t>
  </si>
  <si>
    <t>7.5</t>
  </si>
  <si>
    <t>ELETRODUTO DE ACO GALVANIZADO ELETROLITICO DN 25MM (1"), TIPO LEVE, INCLUSIVE CONEXOES - FORNECIMENTO E INSTALACAO</t>
  </si>
  <si>
    <t>LANCAMENTO/APLICACAO MANUAL DE CONCRETO EM FUNDACOES</t>
  </si>
  <si>
    <t>74157/004</t>
  </si>
  <si>
    <t>4.0</t>
  </si>
  <si>
    <t>SINAPI</t>
  </si>
  <si>
    <t>4.1</t>
  </si>
  <si>
    <t>5.0</t>
  </si>
  <si>
    <t>2.3</t>
  </si>
  <si>
    <t>1.4</t>
  </si>
  <si>
    <t>BDI - SERVIÇOS</t>
  </si>
  <si>
    <t>DESPESAS INDIRETAS (EXCETO TRIBUTOS E DESPESAS FINANCEIRAS)</t>
  </si>
  <si>
    <t xml:space="preserve">AC = taxa representativa das despesas de rateio da Administração Central </t>
  </si>
  <si>
    <t>DESPESAS FINANCEIRAS</t>
  </si>
  <si>
    <t>TAXA LUCRO</t>
  </si>
  <si>
    <t>TAXA IMPOSTOS</t>
  </si>
  <si>
    <t>IMPOSTOS CONSIDERADOS</t>
  </si>
  <si>
    <t>ISSQN</t>
  </si>
  <si>
    <t>CPRB</t>
  </si>
  <si>
    <t xml:space="preserve">Fórmula                          </t>
  </si>
  <si>
    <t>BDI=(((1+AC+R+G)*(1+DF)*(1+L))/(1-I))-1</t>
  </si>
  <si>
    <t>aplicação do percentual em cima do valor obtido</t>
  </si>
  <si>
    <t>BDI - EQUIPAMENTOS</t>
  </si>
  <si>
    <t>AC = taxa representativa das despesas de rateio da Administração Central para obras de até R$ 1.500.000-75000000</t>
  </si>
  <si>
    <t>1.5</t>
  </si>
  <si>
    <t>QUANT</t>
  </si>
  <si>
    <t>UNID</t>
  </si>
  <si>
    <t>BDI  (EQUIPAMENTOS)</t>
  </si>
  <si>
    <t>BDI (SERVIÇOS)</t>
  </si>
  <si>
    <t xml:space="preserve">  VALOR TOTQAL DA OBRA COM BDI (Quatro milhões, oitocentos e quarenta mil, novecentos e noventa reais e quarenta e cinco centavos)</t>
  </si>
  <si>
    <t>4.3</t>
  </si>
  <si>
    <t>4.4</t>
  </si>
  <si>
    <t>4.6</t>
  </si>
  <si>
    <t>4.7</t>
  </si>
  <si>
    <t>6.0</t>
  </si>
  <si>
    <t>6.1</t>
  </si>
  <si>
    <t>6.2</t>
  </si>
  <si>
    <t>6.3</t>
  </si>
  <si>
    <t>1.6</t>
  </si>
  <si>
    <t>4.8</t>
  </si>
  <si>
    <t>4.9</t>
  </si>
  <si>
    <t>4.10</t>
  </si>
  <si>
    <t>ORÇAMENTO</t>
  </si>
  <si>
    <t>73976/010</t>
  </si>
  <si>
    <t>4.5</t>
  </si>
  <si>
    <t>5.1</t>
  </si>
  <si>
    <t>5.2</t>
  </si>
  <si>
    <t>5.3</t>
  </si>
  <si>
    <t>5.4</t>
  </si>
  <si>
    <t xml:space="preserve">ABERTURA DE VALAS </t>
  </si>
  <si>
    <t>ESCAVACAO MEC VALA N ESCOR MAT 1A CAT C/RETROESCAV ATE 1,50M EXCL ESGOTAMENTO</t>
  </si>
  <si>
    <t>TUBULAÇÃO ENTERRADA</t>
  </si>
  <si>
    <t>HOTEL SESC PORTO CERCADO</t>
  </si>
  <si>
    <t>POCONÉ - MT</t>
  </si>
  <si>
    <t>Sistema de Transferência de carga em Rampa (STR) para equipamentos com operação em paralelo, com comando para 01 chave de transferência.</t>
  </si>
  <si>
    <t>Dispositivo de controle de demanda entre Grupos Geradores. Supervisiona
constantemente o nível de carga, ativando e desativando o(s) Grupo(s) Gerador(es) quando a
demanda atingir valores pré-determinados.</t>
  </si>
  <si>
    <t>Tanque de combustível com capacidade de 16000 litros, em aço SAE 1020, tipo
autoportante, cilíndrico e horizontal.</t>
  </si>
  <si>
    <t>Chave bóia para controle de nível de combustível de 125 a 1000 litros (NMA / NA / NB /
NMB).</t>
  </si>
  <si>
    <t>Conjunto de apoios elásticos niveladores, para instalação entre a base metálica do Grupo Gerador e a superfície de sustentação.</t>
  </si>
  <si>
    <t>Conjunto de atenuadores de ruído para instalação em sala de alvenaria, projetados para redução do nível de ruído para 75dB(A) @ 1,5 metros</t>
  </si>
  <si>
    <t>Oxicatalisador para gases de escape para instalações atenuadas até 75dB(A) @ 1,5
metros.</t>
  </si>
  <si>
    <t>Entrada para abastecimento automático de combustível.</t>
  </si>
  <si>
    <t>Gateway Ethernet, protocolo ModBus TCP, permitindo supervisão de dados de até cinco
módulos de comando.</t>
  </si>
  <si>
    <t xml:space="preserve">ORÇAMENTO </t>
  </si>
  <si>
    <t>ATERRAMENTO</t>
  </si>
  <si>
    <t>CORDOALHA DE COBRE NU, INCLUSIVE ISOLADORES - 50,00 MM2 - FORNECIMENTO E INSTALACAO</t>
  </si>
  <si>
    <t>ILUMINAÇÃO</t>
  </si>
  <si>
    <t>HASTE COPERWELD 3/4" X 3,00M COM CONECTOR</t>
  </si>
  <si>
    <t>LUMINARIA BLINDADA PARA LAMPADA LED T8 (2x18w)</t>
  </si>
  <si>
    <t>LUMINARIA BLINDADA PARA LAMPADA LED 20W</t>
  </si>
  <si>
    <t>CABO DE COBRE ISOLADO PVC 450/750V 2,5MM2 RESISTENTE A CHAMA - FORNECIMENTO E INSTALACAO</t>
  </si>
  <si>
    <t xml:space="preserve"> CABEAMENTO E ACESSORIOS </t>
  </si>
  <si>
    <t>PLANILHA ORÇAMENTÁRIA - SINTÉTICA - ESTIMATIVA DE MATERIAIS E SERVIÇOS</t>
  </si>
  <si>
    <t>Cliente:</t>
  </si>
  <si>
    <t>Data:</t>
  </si>
  <si>
    <t>Discriminação</t>
  </si>
  <si>
    <t xml:space="preserve">Total </t>
  </si>
  <si>
    <t>Instalações Elétricas</t>
  </si>
  <si>
    <t>SINAPI/MT REFERENCIA JUNHO DE 2016 (COM DESONERAÇÃO) - MÊS DE ELABORAÇÃO: AGOSTO DE 2016</t>
  </si>
  <si>
    <t>1.3</t>
  </si>
  <si>
    <t>1.7</t>
  </si>
  <si>
    <t>1.8</t>
  </si>
  <si>
    <t>1.9</t>
  </si>
  <si>
    <t>1.10</t>
  </si>
  <si>
    <t>1.12</t>
  </si>
  <si>
    <t>1.13</t>
  </si>
  <si>
    <t>VALOR TOTAL COM BDI</t>
  </si>
  <si>
    <t>Poconé - MT</t>
  </si>
  <si>
    <t>hora</t>
  </si>
  <si>
    <t>TERMINAL OU CONECTOR DE PRESSAO - PARA CABO 240MM2 - FORNECIMENTO E INSTALACAO</t>
  </si>
  <si>
    <t>CABO DE COBRE FLEXÍVEL ISOLADO, 240 MM², ANTI-CHAMA 0,6/1,0 KV, PARA DISTRIBUIÇÃO - FORNECIMENTO E INSTALAÇÃO. AF_12/2015</t>
  </si>
  <si>
    <t>INTERRUPTOR SIMPLES (2 MÓDULOS), 10A/250V, SEM SUPORTE E SEM PLACA - FORNECIMENTO E INSTALAÇÃO. AF_12/2015</t>
  </si>
  <si>
    <t>INTERRUPTOR SIMPLES (1 MÓDULO) COM INTERRUPTOR PARALELO (1 MÓDULO), 10 A/250V, INCLUINDO SUPORTE E PLACA - FORNECIMENTO E INSTALAÇÃO. AF_12/2 015</t>
  </si>
  <si>
    <t>TOMADA ALTA DE EMBUTIR (1 MÓDULO), 2P+T 10 A, INCLUINDO SUPORTE E PLACA - FORNECIMENTO E INSTALAÇÃO. AF_12/2015</t>
  </si>
  <si>
    <t xml:space="preserve">INSTALAÇÕES DIVERSAS </t>
  </si>
  <si>
    <t>LÂMPADA LED 10 W BIVOLT BRANCA, FORMATO TRADICIONAL (BASE E27) - FORNECIMENTO E INSTALAÇÃO</t>
  </si>
  <si>
    <t>73781/001</t>
  </si>
  <si>
    <t>MUFLA TERMINAL PRIMARIA UNIPOLAR USO INTERNO/EXTERNO PARA CABO 35/120MM2, ISOLACAO 15/25KV EM EPR - BORRACHA DE SILICONE. FORNECIMENTO E INSTALACAO</t>
  </si>
  <si>
    <t>CORDOALHA DE COBRE NU, INCLUSIVE ISOLADORES - 16,00 MM2 - FORNECIMENTO E INSTALACAO</t>
  </si>
  <si>
    <t>CRUZETA PARA POSTE  FORNECIMENTO E INSTALAÇÃO</t>
  </si>
  <si>
    <t>ISOLADOR DE PINO TP HI-POT CILINDRICO CLASSE 15KV. FORNECIMENTO E INSTALACAO.</t>
  </si>
  <si>
    <t>73781/002</t>
  </si>
  <si>
    <t>SECCIONADOR TRIPOLAR 15KV/400A ACIONAM SIMULT PUNHO MANOBRA (COMANDO) - FORNECIMENTO E INSTALACAO</t>
  </si>
  <si>
    <t>8.0</t>
  </si>
  <si>
    <t>8.2</t>
  </si>
  <si>
    <t>8.3</t>
  </si>
  <si>
    <t>8.4</t>
  </si>
  <si>
    <t>8.5</t>
  </si>
  <si>
    <t>8.6</t>
  </si>
  <si>
    <t>8.7</t>
  </si>
  <si>
    <t xml:space="preserve"> FUSIVEL  HH 20,9A</t>
  </si>
  <si>
    <t xml:space="preserve"> FUSIVEL  HH 65,7A</t>
  </si>
  <si>
    <t>9.0</t>
  </si>
  <si>
    <t>COMISSIONAMENTO</t>
  </si>
  <si>
    <t xml:space="preserve">Serviços especializados de comissionamento de todos os paineis, quadros, cabos e transformadores do projeto:                                                                                                                                                                                         CABO DE BAIXA TENSÃO
 Inspeção Inicial e Final
 Verificação da identificação e faseamento.
 Resistência Ôhmica de Isolamento dos condutores.
CABO DE MÉDIA TENSÃO/LT
 Inspeção Inicial e Final
 Verificação da identificação e faseamento.
 Resistência Ôhmica de Isolamento dos condutores.
 Ensaio de Tensão Aplicada CC.
QUADRO BAIXA/MÉDIA TENSÃO
 Inspeção Inicial e Final
 Verificação dos componentes internos
 Reaperto geral em todos os componentes internos
 Ensaio de resistência ôhmica de isolamento nos TC e TP (se aplicável)
 Ensaio de resistência ôhmica de enrolamento nos TC e TP (se aplicável)
 Ensaio de relação de transformação nos TC e TP (se aplicável)
 Ensaio de resistência de contato no disjuntor nos contatos principais.
 Ensaio de resistência ôhmica isolamento nos contatos principais.
TRANSFORMADOR DE FORÇA
 Inspeção Inicial e Final
 Ensaio de resistência ôhmica dos enrolamentos
 Ensaio de resistência ôhmica de isolamento
 Ensaio de relação de transformação.
 Reaperto em suas conexões.
</t>
  </si>
  <si>
    <t>conjunto</t>
  </si>
  <si>
    <t>9.1</t>
  </si>
  <si>
    <t>1.11</t>
  </si>
  <si>
    <t>SERVIÇOS</t>
  </si>
  <si>
    <t>Treinamento de Operação e Manutenção de Grupo Gerador Diesel dotado de comando
Automático (Motor Diesel / Gerador / USCA / Etapa de força), nas dependências da STEMAC -
Matriz, com carga horária de 14 h (2 dias), para até 10 participantes, com material didático e
certificado inclusos. Não estamos considerando nesta as despesas de deslocamento, estadia e
alimentação do(s) treinando(s).</t>
  </si>
  <si>
    <t>Inspeção e ensaios do equipamento em fábrica, considerando nesta, testes tipo III,
acompanhado por um representante do Cliente, com duração de 05 dias. Não sendo
considerados nesta, despesas de deslocamento, estadia e alimentação do inspetor</t>
  </si>
  <si>
    <t>Diária para supervisão de instalação, a ser realizada por técnico / engenheiro
especializado, em dias úteis, durante o horário comercial (base filial mais próxima, não estando
incluído nesta despesas de deslocamento, alimentação e estadia).</t>
  </si>
  <si>
    <t>Diaria</t>
  </si>
  <si>
    <t>CABO 35MM² SUBTERRANIO ISOLAÇÃO 8,7/15kv EPR/XLPE PARA REDE ENTERRADA COM LANÇAMENTO</t>
  </si>
  <si>
    <t>VERGALHÃO DE COBRE NU 3/8"</t>
  </si>
  <si>
    <t>QUADRO DE DISTRIBUICAO DE ENERGIA DE EMBUTIR, EM CHAPA METALICA, PARA 18 DISJUNTORES TERMOMAGNETICOS MONOPOLARES, COM BARRAMENTO TRIFASICO E NEUTRO, FORNECIMENTO E INSTALACAO</t>
  </si>
  <si>
    <t>74131/004</t>
  </si>
  <si>
    <t>4.11</t>
  </si>
  <si>
    <t>Terminais/conectores para vergalhão 3/8" ( T,L e olhal )</t>
  </si>
  <si>
    <t>8.8</t>
  </si>
  <si>
    <t xml:space="preserve">TAPETE DE BORRACHA PARA ISOLAÇÃO 15KV </t>
  </si>
  <si>
    <t>UTE (Usina Termoelétrica)</t>
  </si>
  <si>
    <t>CAMINHAO CARROCERIA, OU EQUIV</t>
  </si>
  <si>
    <t>H</t>
  </si>
  <si>
    <t>GUINCHO TIPO MUNCK CAP * 6T * MONTADO EM CAMINHAO CARROCERIA, OU EQUIVALENTE (LOCACAO COM OPERADOR,COMBUSTIVEL E MANUTENCAO))</t>
  </si>
  <si>
    <t xml:space="preserve">ENGENHEIRO ELETRICISTA COM ENCARGOS COMPLEMENTARES </t>
  </si>
  <si>
    <t xml:space="preserve">TUBO DE AÇO GALVANIZADO COM COSTURA 4" (100MM), INCLUSIVE CONEXOES FORNECIMENTO E INSTALACAO </t>
  </si>
  <si>
    <t xml:space="preserve">REATERRO MECANIZADO DE VALA COM ESCAVADEIRA HIDRÁULICA (CAPACIDADE DA CAÇAMBA: 0,8 M³ / POTÊNCIA: 111 HP), LARGURA DE 1,5 A 2,5 M, PROFUNDIDADE ATÉ 1,5 M, COM SOLO (SEM SUBSTITUIÇÃO) DE 1ª CATEGORIA EM LOCAIS COM ALTO NÍVEL DE INTERFERÊNCIA. AF_04/2016 </t>
  </si>
  <si>
    <t>LÂMPADA LED T8 18W (ALTO FATOR DE POTENCIA)</t>
  </si>
  <si>
    <t>TRANSFORMADOR A SECO 1500KVA - INCLUINDO TRANSPORTE E DESCARREGAMENTO NO LOCAL</t>
  </si>
  <si>
    <t>Cubiculo de média tensão, fabricado exclusivamente de acordo com as especificações do projeto. contemplando as seguintes caracteristicas: Cubículo de Proteção e Distribuição em média tensão, classe de tensão 15 kV, alimentação em 13,8 kV / 60 Hz, Icc 16 kA, com barramento isolado ar, dispositivo de manobra por disjuntor a vácuo, fixo, composto por cubículos tipo blindado modelo CCW-06, classificação de arco IAC AFL e classificação de continuidade de serviço LSC2A, CONFORME NORMA NBR-IEC-62271-200, grau de proteção IP-3X (Equipamento adequado para instalação em ambiente industrial, em local abrigado, isento de poluição condutiva e gases corrosivos), auto-sustentável, pintado na cor de acabamento (portas) Pó Poliester RAL 7035, Icc de 20KA e In de 630A modelo SM6 17,5KV. Incluindo TAF (Teste a eaceite de fábrica) e frete para entrega no local.</t>
  </si>
  <si>
    <t>SESC PORTO CERCADO PANTANAL</t>
  </si>
  <si>
    <t>CONSTRUÇÃO TERMOELETRICA, SUBESTAÇÕES DE DISTRIBUIÇÃO  E REDE DE MÉDIA TENSÃO</t>
  </si>
  <si>
    <t>GRUPOS GERADORES, LINHA DIESEL, com potência de 700 / 635 / 508 kVA -
560 / 508 / 406 kWe (Emergência / Principal / Continua), trifásicos, com fator de potência 0,8, na
tensão de 480 / 277 Vca em 60 Hz, para funcionamento paralelo e automático. Incluindo quadros totalizadores com automação especifica para controle e proteção dos equipamentos</t>
  </si>
  <si>
    <t>BDI PARA OBRAS DE EDIFICAÇÕES - SESC PORTO CERCADO PANTANAL</t>
  </si>
  <si>
    <t>BDI PARA EQUIPAMENTOS - SESC PORTO CERCADO PANTANAL</t>
  </si>
  <si>
    <t>CAIXA DE INSPEÇÃO DE ATERRAMENTO CONFORME DETALHE EM PROJETO</t>
  </si>
  <si>
    <t>CAIXA DE EQUIPOTENCIALIZAÇÃO CONFORME DETALHE EM PROJETO</t>
  </si>
  <si>
    <t>1.14</t>
  </si>
  <si>
    <t>PAINEL DE SINCRONISMO 1250A 4P 24vcc C/ GC500PLUS</t>
  </si>
  <si>
    <t>PAINEL DE SINCRONISMO 3200A 4P 24vcc C/ MC100</t>
  </si>
  <si>
    <t>ESTIMATIVA DE CUSTO TERMOELÉTRICA</t>
  </si>
  <si>
    <t xml:space="preserve">ESTIMATIVA DE CUSTO ELÉTRICA </t>
  </si>
  <si>
    <t>4.12</t>
  </si>
  <si>
    <t>DISJUNTOR TRIPOLAR INTERCAMBIAVEL SEM DISPARADOR ATE 1600A 65KA/380-415VCA SIEMENS 3VT5716-3AA30-0AA0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</si>
</sst>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00000"/>
    <numFmt numFmtId="167" formatCode="0.0000"/>
    <numFmt numFmtId="168" formatCode="0.00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name val="Courier New"/>
      <family val="3"/>
    </font>
    <font>
      <b/>
      <sz val="18"/>
      <name val="Century Gothic"/>
      <family val="2"/>
    </font>
    <font>
      <b/>
      <sz val="11"/>
      <name val="Arial"/>
      <family val="2"/>
    </font>
    <font>
      <b/>
      <sz val="10"/>
      <name val="Century Gothic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2"/>
      <color indexed="8"/>
      <name val="Times New Roman"/>
      <family val="1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4"/>
      <color indexed="8"/>
      <name val="Times New Roman"/>
      <family val="1"/>
    </font>
    <font>
      <b/>
      <sz val="14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3.5"/>
      <name val="Arial"/>
      <family val="2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6">
    <xf numFmtId="0" fontId="0" fillId="0" borderId="0" xfId="0"/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65" fontId="7" fillId="0" borderId="1" xfId="3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0" fontId="7" fillId="0" borderId="1" xfId="4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65" fontId="3" fillId="0" borderId="0" xfId="3" applyFont="1" applyAlignment="1">
      <alignment vertical="center"/>
    </xf>
    <xf numFmtId="165" fontId="3" fillId="0" borderId="0" xfId="0" applyNumberFormat="1" applyFont="1" applyAlignment="1">
      <alignment vertical="center"/>
    </xf>
    <xf numFmtId="10" fontId="8" fillId="2" borderId="0" xfId="0" applyNumberFormat="1" applyFont="1" applyFill="1" applyBorder="1" applyAlignment="1">
      <alignment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43" fontId="2" fillId="6" borderId="1" xfId="1" applyFont="1" applyFill="1" applyBorder="1" applyAlignment="1">
      <alignment horizontal="center" vertical="center" wrapText="1"/>
    </xf>
    <xf numFmtId="43" fontId="8" fillId="6" borderId="1" xfId="1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165" fontId="8" fillId="2" borderId="15" xfId="3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0" xfId="0" applyNumberFormat="1" applyFont="1" applyFill="1" applyBorder="1" applyAlignment="1">
      <alignment horizontal="right" vertical="center" wrapText="1"/>
    </xf>
    <xf numFmtId="43" fontId="2" fillId="2" borderId="0" xfId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vertical="center"/>
    </xf>
    <xf numFmtId="1" fontId="2" fillId="6" borderId="20" xfId="0" applyNumberFormat="1" applyFont="1" applyFill="1" applyBorder="1" applyAlignment="1">
      <alignment horizontal="center" vertical="center" wrapText="1"/>
    </xf>
    <xf numFmtId="43" fontId="8" fillId="6" borderId="21" xfId="1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right" vertical="center" wrapText="1"/>
    </xf>
    <xf numFmtId="43" fontId="2" fillId="6" borderId="1" xfId="1" applyFont="1" applyFill="1" applyBorder="1" applyAlignment="1">
      <alignment horizontal="right" vertical="center"/>
    </xf>
    <xf numFmtId="0" fontId="12" fillId="0" borderId="0" xfId="7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0" borderId="0" xfId="7" applyFont="1"/>
    <xf numFmtId="0" fontId="24" fillId="0" borderId="0" xfId="7" applyFont="1" applyAlignment="1">
      <alignment horizontal="center"/>
    </xf>
    <xf numFmtId="166" fontId="24" fillId="0" borderId="0" xfId="7" applyNumberFormat="1" applyFont="1" applyAlignment="1">
      <alignment horizontal="center"/>
    </xf>
    <xf numFmtId="0" fontId="17" fillId="0" borderId="0" xfId="0" applyFont="1"/>
    <xf numFmtId="0" fontId="18" fillId="0" borderId="0" xfId="7" applyFont="1" applyBorder="1"/>
    <xf numFmtId="0" fontId="19" fillId="0" borderId="1" xfId="0" applyFont="1" applyBorder="1" applyAlignment="1">
      <alignment horizontal="justify"/>
    </xf>
    <xf numFmtId="10" fontId="17" fillId="0" borderId="1" xfId="0" applyNumberFormat="1" applyFont="1" applyBorder="1" applyAlignment="1">
      <alignment horizontal="center"/>
    </xf>
    <xf numFmtId="166" fontId="17" fillId="0" borderId="0" xfId="0" applyNumberFormat="1" applyFont="1" applyAlignment="1">
      <alignment horizontal="center"/>
    </xf>
    <xf numFmtId="10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/>
    </xf>
    <xf numFmtId="10" fontId="17" fillId="0" borderId="1" xfId="0" applyNumberFormat="1" applyFont="1" applyBorder="1" applyAlignment="1">
      <alignment horizontal="center" vertical="center"/>
    </xf>
    <xf numFmtId="0" fontId="18" fillId="0" borderId="0" xfId="7" applyFont="1" applyBorder="1" applyAlignment="1">
      <alignment wrapText="1"/>
    </xf>
    <xf numFmtId="10" fontId="20" fillId="0" borderId="1" xfId="0" applyNumberFormat="1" applyFont="1" applyBorder="1" applyAlignment="1">
      <alignment horizontal="center"/>
    </xf>
    <xf numFmtId="9" fontId="18" fillId="0" borderId="0" xfId="7" applyNumberFormat="1" applyFont="1" applyBorder="1"/>
    <xf numFmtId="167" fontId="17" fillId="0" borderId="1" xfId="0" applyNumberFormat="1" applyFont="1" applyBorder="1" applyAlignment="1">
      <alignment horizontal="center"/>
    </xf>
    <xf numFmtId="10" fontId="18" fillId="0" borderId="0" xfId="7" applyNumberFormat="1" applyFont="1" applyBorder="1" applyAlignment="1">
      <alignment horizontal="center"/>
    </xf>
    <xf numFmtId="166" fontId="18" fillId="0" borderId="0" xfId="7" applyNumberFormat="1" applyFont="1" applyBorder="1" applyAlignment="1">
      <alignment horizontal="center"/>
    </xf>
    <xf numFmtId="0" fontId="25" fillId="0" borderId="0" xfId="7" applyFont="1" applyBorder="1" applyAlignment="1">
      <alignment horizontal="justify"/>
    </xf>
    <xf numFmtId="0" fontId="25" fillId="0" borderId="0" xfId="7" applyFont="1" applyBorder="1" applyAlignment="1"/>
    <xf numFmtId="0" fontId="25" fillId="0" borderId="0" xfId="7" applyFont="1" applyFill="1" applyBorder="1" applyAlignment="1">
      <alignment horizontal="justify"/>
    </xf>
    <xf numFmtId="10" fontId="18" fillId="0" borderId="0" xfId="7" applyNumberFormat="1" applyFont="1" applyFill="1" applyBorder="1" applyAlignment="1">
      <alignment horizontal="center"/>
    </xf>
    <xf numFmtId="2" fontId="18" fillId="0" borderId="0" xfId="7" applyNumberFormat="1" applyFont="1" applyBorder="1" applyAlignment="1">
      <alignment horizontal="center"/>
    </xf>
    <xf numFmtId="166" fontId="18" fillId="0" borderId="0" xfId="7" applyNumberFormat="1" applyFont="1" applyBorder="1"/>
    <xf numFmtId="0" fontId="18" fillId="0" borderId="0" xfId="7" applyFont="1" applyBorder="1" applyAlignment="1">
      <alignment horizontal="right"/>
    </xf>
    <xf numFmtId="10" fontId="18" fillId="0" borderId="0" xfId="7" applyNumberFormat="1" applyFont="1" applyAlignment="1">
      <alignment horizontal="center"/>
    </xf>
    <xf numFmtId="10" fontId="18" fillId="0" borderId="0" xfId="7" applyNumberFormat="1" applyFont="1" applyBorder="1" applyAlignment="1">
      <alignment horizontal="center" vertical="center"/>
    </xf>
    <xf numFmtId="0" fontId="18" fillId="0" borderId="0" xfId="7" applyFont="1" applyFill="1" applyBorder="1" applyAlignment="1">
      <alignment horizontal="right" wrapText="1"/>
    </xf>
    <xf numFmtId="10" fontId="18" fillId="0" borderId="0" xfId="7" applyNumberFormat="1" applyFont="1" applyFill="1" applyBorder="1" applyAlignment="1">
      <alignment horizontal="center" vertical="center"/>
    </xf>
    <xf numFmtId="166" fontId="18" fillId="0" borderId="0" xfId="7" applyNumberFormat="1" applyFont="1" applyFill="1" applyBorder="1" applyAlignment="1">
      <alignment horizontal="center"/>
    </xf>
    <xf numFmtId="0" fontId="18" fillId="0" borderId="0" xfId="7" applyFont="1" applyFill="1" applyBorder="1"/>
    <xf numFmtId="10" fontId="18" fillId="0" borderId="0" xfId="7" applyNumberFormat="1" applyFont="1" applyFill="1" applyAlignment="1">
      <alignment horizontal="center"/>
    </xf>
    <xf numFmtId="0" fontId="18" fillId="0" borderId="0" xfId="7" applyFont="1" applyFill="1"/>
    <xf numFmtId="0" fontId="24" fillId="0" borderId="0" xfId="7" applyFont="1" applyBorder="1" applyAlignment="1">
      <alignment horizontal="right"/>
    </xf>
    <xf numFmtId="10" fontId="24" fillId="0" borderId="0" xfId="7" applyNumberFormat="1" applyFont="1" applyBorder="1" applyAlignment="1">
      <alignment horizontal="center"/>
    </xf>
    <xf numFmtId="0" fontId="16" fillId="0" borderId="0" xfId="7" applyFont="1" applyBorder="1" applyAlignment="1">
      <alignment horizontal="left"/>
    </xf>
    <xf numFmtId="167" fontId="18" fillId="0" borderId="0" xfId="7" applyNumberFormat="1" applyFont="1" applyBorder="1" applyAlignment="1">
      <alignment horizontal="center"/>
    </xf>
    <xf numFmtId="0" fontId="16" fillId="0" borderId="0" xfId="7" applyFont="1" applyBorder="1"/>
    <xf numFmtId="0" fontId="16" fillId="0" borderId="0" xfId="7" applyFont="1"/>
    <xf numFmtId="0" fontId="24" fillId="0" borderId="0" xfId="7" applyFont="1" applyBorder="1"/>
    <xf numFmtId="0" fontId="18" fillId="0" borderId="0" xfId="7" applyFont="1" applyBorder="1" applyAlignment="1">
      <alignment horizontal="left"/>
    </xf>
    <xf numFmtId="166" fontId="18" fillId="0" borderId="0" xfId="7" applyNumberFormat="1" applyFont="1" applyAlignment="1">
      <alignment horizontal="center"/>
    </xf>
    <xf numFmtId="10" fontId="18" fillId="0" borderId="0" xfId="7" applyNumberFormat="1" applyFont="1"/>
    <xf numFmtId="166" fontId="18" fillId="0" borderId="0" xfId="7" applyNumberFormat="1" applyFont="1"/>
    <xf numFmtId="0" fontId="10" fillId="0" borderId="0" xfId="7" applyFont="1" applyAlignment="1">
      <alignment horizontal="center" vertical="center" wrapText="1"/>
    </xf>
    <xf numFmtId="166" fontId="12" fillId="0" borderId="0" xfId="7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0" fontId="22" fillId="0" borderId="1" xfId="4" applyNumberFormat="1" applyFont="1" applyBorder="1" applyAlignment="1">
      <alignment horizontal="center" vertical="center" wrapText="1"/>
    </xf>
    <xf numFmtId="166" fontId="21" fillId="0" borderId="0" xfId="0" applyNumberFormat="1" applyFont="1" applyAlignment="1">
      <alignment horizontal="center" vertical="center" wrapText="1"/>
    </xf>
    <xf numFmtId="10" fontId="10" fillId="0" borderId="1" xfId="4" applyNumberFormat="1" applyFont="1" applyBorder="1" applyAlignment="1">
      <alignment horizontal="center" vertical="center" wrapText="1"/>
    </xf>
    <xf numFmtId="10" fontId="23" fillId="0" borderId="1" xfId="0" applyNumberFormat="1" applyFont="1" applyBorder="1" applyAlignment="1">
      <alignment horizontal="center" vertical="center" wrapText="1"/>
    </xf>
    <xf numFmtId="9" fontId="10" fillId="0" borderId="0" xfId="7" applyNumberFormat="1" applyFont="1" applyAlignment="1">
      <alignment horizontal="center" vertical="center" wrapText="1"/>
    </xf>
    <xf numFmtId="10" fontId="21" fillId="0" borderId="1" xfId="0" applyNumberFormat="1" applyFont="1" applyBorder="1" applyAlignment="1">
      <alignment horizontal="center" vertical="center" wrapText="1"/>
    </xf>
    <xf numFmtId="167" fontId="21" fillId="0" borderId="1" xfId="0" applyNumberFormat="1" applyFont="1" applyBorder="1" applyAlignment="1">
      <alignment horizontal="center" vertical="center" wrapText="1"/>
    </xf>
    <xf numFmtId="0" fontId="13" fillId="0" borderId="0" xfId="7" applyFont="1" applyAlignment="1">
      <alignment horizontal="center" vertical="center" wrapText="1"/>
    </xf>
    <xf numFmtId="10" fontId="10" fillId="0" borderId="0" xfId="7" applyNumberFormat="1" applyFont="1" applyAlignment="1">
      <alignment horizontal="center" vertical="center" wrapText="1"/>
    </xf>
    <xf numFmtId="166" fontId="10" fillId="0" borderId="0" xfId="7" applyNumberFormat="1" applyFont="1" applyAlignment="1">
      <alignment horizontal="center" vertical="center" wrapText="1"/>
    </xf>
    <xf numFmtId="0" fontId="2" fillId="0" borderId="0" xfId="7" applyAlignment="1">
      <alignment horizontal="center" vertical="center" wrapText="1"/>
    </xf>
    <xf numFmtId="10" fontId="2" fillId="0" borderId="0" xfId="7" applyNumberFormat="1" applyAlignment="1">
      <alignment horizontal="center" vertical="center" wrapText="1"/>
    </xf>
    <xf numFmtId="166" fontId="2" fillId="0" borderId="0" xfId="7" applyNumberFormat="1" applyAlignment="1">
      <alignment horizontal="center" vertical="center" wrapText="1"/>
    </xf>
    <xf numFmtId="0" fontId="8" fillId="2" borderId="0" xfId="0" applyNumberFormat="1" applyFont="1" applyFill="1" applyBorder="1" applyAlignment="1">
      <alignment vertical="center" wrapText="1"/>
    </xf>
    <xf numFmtId="10" fontId="26" fillId="7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2" borderId="21" xfId="6" applyNumberFormat="1" applyFont="1" applyFill="1" applyBorder="1" applyAlignment="1">
      <alignment horizontal="right" vertical="center"/>
    </xf>
    <xf numFmtId="44" fontId="2" fillId="2" borderId="1" xfId="5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/>
    </xf>
    <xf numFmtId="44" fontId="0" fillId="2" borderId="1" xfId="5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4" fontId="2" fillId="2" borderId="1" xfId="5" applyFont="1" applyFill="1" applyBorder="1" applyAlignment="1">
      <alignment vertical="center"/>
    </xf>
    <xf numFmtId="44" fontId="2" fillId="2" borderId="1" xfId="5" applyFont="1" applyFill="1" applyBorder="1" applyAlignment="1">
      <alignment horizontal="right" vertical="center" wrapText="1"/>
    </xf>
    <xf numFmtId="44" fontId="2" fillId="2" borderId="21" xfId="5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44" fontId="2" fillId="2" borderId="1" xfId="5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6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left"/>
    </xf>
    <xf numFmtId="1" fontId="2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wrapText="1"/>
    </xf>
    <xf numFmtId="0" fontId="2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 wrapText="1"/>
    </xf>
    <xf numFmtId="4" fontId="2" fillId="2" borderId="2" xfId="6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/>
    </xf>
    <xf numFmtId="44" fontId="8" fillId="2" borderId="1" xfId="5" applyFont="1" applyFill="1" applyBorder="1" applyAlignment="1">
      <alignment vertical="center"/>
    </xf>
    <xf numFmtId="44" fontId="2" fillId="2" borderId="1" xfId="5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44" fontId="2" fillId="2" borderId="2" xfId="5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right" vertical="center"/>
    </xf>
    <xf numFmtId="43" fontId="8" fillId="2" borderId="0" xfId="1" applyFont="1" applyFill="1" applyBorder="1" applyAlignment="1">
      <alignment horizontal="right" vertical="center"/>
    </xf>
    <xf numFmtId="43" fontId="8" fillId="2" borderId="0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2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44" fontId="27" fillId="0" borderId="1" xfId="5" applyFont="1" applyBorder="1" applyAlignment="1">
      <alignment horizontal="right" vertical="center"/>
    </xf>
    <xf numFmtId="0" fontId="8" fillId="5" borderId="1" xfId="0" applyFont="1" applyFill="1" applyBorder="1" applyAlignment="1">
      <alignment vertical="center" wrapText="1"/>
    </xf>
    <xf numFmtId="44" fontId="2" fillId="2" borderId="1" xfId="5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left" wrapText="1"/>
    </xf>
    <xf numFmtId="1" fontId="2" fillId="2" borderId="2" xfId="0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center" vertical="center"/>
    </xf>
    <xf numFmtId="44" fontId="0" fillId="2" borderId="2" xfId="5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44" fontId="0" fillId="0" borderId="0" xfId="0" applyNumberFormat="1"/>
    <xf numFmtId="44" fontId="3" fillId="0" borderId="0" xfId="5" applyFont="1" applyAlignment="1">
      <alignment vertical="center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3" fontId="28" fillId="2" borderId="1" xfId="1" applyFont="1" applyFill="1" applyBorder="1" applyAlignment="1">
      <alignment horizontal="center" vertical="center" wrapText="1"/>
    </xf>
    <xf numFmtId="43" fontId="28" fillId="6" borderId="1" xfId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165" fontId="28" fillId="0" borderId="30" xfId="3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" fontId="28" fillId="2" borderId="1" xfId="0" applyNumberFormat="1" applyFont="1" applyFill="1" applyBorder="1" applyAlignment="1">
      <alignment horizontal="center" vertical="center" wrapText="1"/>
    </xf>
    <xf numFmtId="43" fontId="28" fillId="2" borderId="0" xfId="1" applyFont="1" applyFill="1" applyBorder="1" applyAlignment="1">
      <alignment horizontal="center" vertical="center" wrapText="1"/>
    </xf>
    <xf numFmtId="43" fontId="28" fillId="2" borderId="1" xfId="1" applyFont="1" applyFill="1" applyBorder="1" applyAlignment="1">
      <alignment horizontal="center" vertical="center"/>
    </xf>
    <xf numFmtId="43" fontId="28" fillId="2" borderId="0" xfId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9" fillId="0" borderId="0" xfId="0" applyFont="1"/>
    <xf numFmtId="4" fontId="8" fillId="0" borderId="36" xfId="0" applyNumberFormat="1" applyFont="1" applyFill="1" applyBorder="1" applyAlignment="1">
      <alignment vertical="center"/>
    </xf>
    <xf numFmtId="0" fontId="9" fillId="0" borderId="33" xfId="0" applyFont="1" applyFill="1" applyBorder="1" applyAlignment="1">
      <alignment vertical="center"/>
    </xf>
    <xf numFmtId="0" fontId="29" fillId="0" borderId="37" xfId="0" applyFont="1" applyFill="1" applyBorder="1" applyAlignment="1">
      <alignment vertical="center"/>
    </xf>
    <xf numFmtId="4" fontId="8" fillId="0" borderId="38" xfId="0" applyNumberFormat="1" applyFont="1" applyFill="1" applyBorder="1" applyAlignment="1">
      <alignment vertical="center"/>
    </xf>
    <xf numFmtId="14" fontId="8" fillId="0" borderId="26" xfId="0" applyNumberFormat="1" applyFont="1" applyFill="1" applyBorder="1" applyAlignment="1">
      <alignment horizontal="left" vertical="center"/>
    </xf>
    <xf numFmtId="0" fontId="2" fillId="0" borderId="39" xfId="0" applyFont="1" applyFill="1" applyBorder="1" applyAlignment="1">
      <alignment vertical="center"/>
    </xf>
    <xf numFmtId="4" fontId="8" fillId="0" borderId="40" xfId="0" applyNumberFormat="1" applyFont="1" applyFill="1" applyBorder="1" applyAlignment="1">
      <alignment vertical="center"/>
    </xf>
    <xf numFmtId="0" fontId="8" fillId="0" borderId="41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justify" vertical="center"/>
    </xf>
    <xf numFmtId="44" fontId="8" fillId="3" borderId="1" xfId="5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/>
    </xf>
    <xf numFmtId="44" fontId="8" fillId="2" borderId="1" xfId="5" applyFont="1" applyFill="1" applyBorder="1" applyAlignment="1">
      <alignment horizontal="right" vertical="center"/>
    </xf>
    <xf numFmtId="0" fontId="2" fillId="0" borderId="1" xfId="0" applyFont="1" applyBorder="1" applyAlignment="1">
      <alignment horizontal="justify" vertical="center"/>
    </xf>
    <xf numFmtId="44" fontId="8" fillId="0" borderId="1" xfId="5" applyFont="1" applyBorder="1" applyAlignment="1">
      <alignment horizontal="right" vertical="center"/>
    </xf>
    <xf numFmtId="165" fontId="16" fillId="8" borderId="29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49" fontId="31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44" fontId="8" fillId="0" borderId="0" xfId="5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44" fontId="8" fillId="0" borderId="0" xfId="5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4" fontId="8" fillId="0" borderId="0" xfId="5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4" fontId="8" fillId="3" borderId="1" xfId="5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vertical="center"/>
    </xf>
    <xf numFmtId="44" fontId="7" fillId="8" borderId="1" xfId="5" applyFont="1" applyFill="1" applyBorder="1" applyAlignment="1">
      <alignment vertical="center"/>
    </xf>
    <xf numFmtId="10" fontId="7" fillId="8" borderId="1" xfId="4" applyNumberFormat="1" applyFont="1" applyFill="1" applyBorder="1" applyAlignment="1">
      <alignment horizontal="center" vertical="center"/>
    </xf>
    <xf numFmtId="44" fontId="7" fillId="8" borderId="1" xfId="5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4" fontId="7" fillId="0" borderId="1" xfId="5" applyFont="1" applyBorder="1" applyAlignment="1">
      <alignment horizontal="left" vertical="center"/>
    </xf>
    <xf numFmtId="168" fontId="7" fillId="0" borderId="1" xfId="4" applyNumberFormat="1" applyFont="1" applyBorder="1" applyAlignment="1">
      <alignment horizontal="center" vertical="center"/>
    </xf>
    <xf numFmtId="10" fontId="7" fillId="4" borderId="1" xfId="4" applyNumberFormat="1" applyFont="1" applyFill="1" applyBorder="1" applyAlignment="1">
      <alignment horizontal="center" vertical="center"/>
    </xf>
    <xf numFmtId="44" fontId="7" fillId="0" borderId="1" xfId="5" applyFont="1" applyBorder="1" applyAlignment="1">
      <alignment horizontal="center" vertical="center"/>
    </xf>
    <xf numFmtId="10" fontId="7" fillId="2" borderId="1" xfId="4" applyNumberFormat="1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 vertical="center"/>
    </xf>
    <xf numFmtId="44" fontId="7" fillId="8" borderId="1" xfId="5" applyFont="1" applyFill="1" applyBorder="1" applyAlignment="1">
      <alignment horizontal="left" vertical="center"/>
    </xf>
    <xf numFmtId="168" fontId="7" fillId="8" borderId="1" xfId="4" applyNumberFormat="1" applyFont="1" applyFill="1" applyBorder="1" applyAlignment="1">
      <alignment horizontal="center" vertical="center"/>
    </xf>
    <xf numFmtId="44" fontId="8" fillId="0" borderId="0" xfId="5" applyFont="1" applyAlignment="1">
      <alignment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4" fontId="30" fillId="0" borderId="2" xfId="0" applyNumberFormat="1" applyFont="1" applyFill="1" applyBorder="1" applyAlignment="1">
      <alignment horizontal="center" vertical="center" wrapText="1"/>
    </xf>
    <xf numFmtId="4" fontId="30" fillId="0" borderId="3" xfId="0" applyNumberFormat="1" applyFont="1" applyFill="1" applyBorder="1" applyAlignment="1">
      <alignment horizontal="center" vertical="center" wrapText="1"/>
    </xf>
    <xf numFmtId="4" fontId="30" fillId="0" borderId="4" xfId="0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16" fillId="8" borderId="31" xfId="0" applyFont="1" applyFill="1" applyBorder="1" applyAlignment="1">
      <alignment horizontal="center" vertical="center"/>
    </xf>
    <xf numFmtId="0" fontId="16" fillId="8" borderId="32" xfId="0" applyFont="1" applyFill="1" applyBorder="1" applyAlignment="1">
      <alignment horizontal="center" vertical="center"/>
    </xf>
    <xf numFmtId="165" fontId="8" fillId="2" borderId="19" xfId="3" applyFont="1" applyFill="1" applyBorder="1" applyAlignment="1">
      <alignment horizontal="center" vertical="center"/>
    </xf>
    <xf numFmtId="165" fontId="8" fillId="2" borderId="21" xfId="3" applyFont="1" applyFill="1" applyBorder="1" applyAlignment="1">
      <alignment horizontal="center" vertical="center"/>
    </xf>
    <xf numFmtId="0" fontId="8" fillId="2" borderId="17" xfId="0" applyNumberFormat="1" applyFont="1" applyFill="1" applyBorder="1" applyAlignment="1">
      <alignment horizontal="center" vertical="center"/>
    </xf>
    <xf numFmtId="0" fontId="8" fillId="2" borderId="20" xfId="0" applyNumberFormat="1" applyFont="1" applyFill="1" applyBorder="1" applyAlignment="1">
      <alignment horizontal="center" vertical="center"/>
    </xf>
    <xf numFmtId="0" fontId="8" fillId="2" borderId="18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8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165" fontId="6" fillId="2" borderId="18" xfId="3" applyFont="1" applyFill="1" applyBorder="1" applyAlignment="1">
      <alignment horizontal="center" vertical="center" wrapText="1"/>
    </xf>
    <xf numFmtId="165" fontId="6" fillId="2" borderId="1" xfId="3" applyFont="1" applyFill="1" applyBorder="1" applyAlignment="1">
      <alignment horizontal="center" vertical="center" wrapText="1"/>
    </xf>
    <xf numFmtId="165" fontId="8" fillId="2" borderId="23" xfId="3" applyFont="1" applyFill="1" applyBorder="1" applyAlignment="1">
      <alignment horizontal="center" vertical="center" wrapText="1"/>
    </xf>
    <xf numFmtId="165" fontId="8" fillId="2" borderId="16" xfId="3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26" fillId="7" borderId="0" xfId="0" applyNumberFormat="1" applyFont="1" applyFill="1" applyBorder="1" applyAlignment="1">
      <alignment horizontal="right" vertical="center"/>
    </xf>
    <xf numFmtId="0" fontId="26" fillId="7" borderId="0" xfId="0" applyNumberFormat="1" applyFont="1" applyFill="1" applyBorder="1" applyAlignment="1">
      <alignment horizontal="right" vertical="center" wrapText="1"/>
    </xf>
    <xf numFmtId="0" fontId="8" fillId="2" borderId="0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" fontId="2" fillId="2" borderId="24" xfId="0" applyNumberFormat="1" applyFont="1" applyFill="1" applyBorder="1" applyAlignment="1">
      <alignment horizontal="center" vertical="center" wrapText="1"/>
    </xf>
    <xf numFmtId="1" fontId="2" fillId="2" borderId="25" xfId="0" applyNumberFormat="1" applyFont="1" applyFill="1" applyBorder="1" applyAlignment="1">
      <alignment horizontal="center" vertical="center" wrapText="1"/>
    </xf>
    <xf numFmtId="165" fontId="8" fillId="2" borderId="18" xfId="3" applyFont="1" applyFill="1" applyBorder="1" applyAlignment="1">
      <alignment horizontal="center" vertical="center" wrapText="1"/>
    </xf>
    <xf numFmtId="165" fontId="8" fillId="2" borderId="1" xfId="3" applyFont="1" applyFill="1" applyBorder="1" applyAlignment="1">
      <alignment horizontal="center" vertical="center" wrapText="1"/>
    </xf>
    <xf numFmtId="0" fontId="14" fillId="2" borderId="13" xfId="0" applyNumberFormat="1" applyFont="1" applyFill="1" applyBorder="1" applyAlignment="1">
      <alignment horizontal="center" vertical="center"/>
    </xf>
    <xf numFmtId="0" fontId="14" fillId="2" borderId="14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quotePrefix="1" applyFont="1" applyBorder="1" applyAlignment="1">
      <alignment horizontal="center" vertical="center"/>
    </xf>
    <xf numFmtId="0" fontId="4" fillId="0" borderId="11" xfId="0" quotePrefix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7" applyFont="1" applyAlignment="1">
      <alignment horizontal="center" vertical="center" wrapText="1"/>
    </xf>
    <xf numFmtId="0" fontId="12" fillId="0" borderId="0" xfId="7" applyFont="1" applyAlignment="1">
      <alignment horizontal="center" vertical="center" wrapText="1"/>
    </xf>
    <xf numFmtId="0" fontId="13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0" xfId="7" applyFont="1" applyBorder="1" applyAlignment="1">
      <alignment horizontal="left" vertical="center" wrapText="1"/>
    </xf>
    <xf numFmtId="0" fontId="24" fillId="0" borderId="0" xfId="7" applyFont="1" applyAlignment="1">
      <alignment horizontal="center" vertical="center" wrapText="1"/>
    </xf>
    <xf numFmtId="0" fontId="25" fillId="0" borderId="0" xfId="7" applyFont="1" applyBorder="1" applyAlignment="1">
      <alignment horizontal="left" wrapText="1"/>
    </xf>
    <xf numFmtId="0" fontId="16" fillId="0" borderId="0" xfId="7" applyFont="1" applyBorder="1" applyAlignment="1">
      <alignment horizontal="left" vertical="center" wrapText="1"/>
    </xf>
    <xf numFmtId="0" fontId="16" fillId="0" borderId="0" xfId="7" applyFont="1" applyBorder="1" applyAlignment="1">
      <alignment horizontal="left" wrapText="1"/>
    </xf>
    <xf numFmtId="0" fontId="1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 wrapText="1"/>
    </xf>
    <xf numFmtId="0" fontId="20" fillId="0" borderId="2" xfId="0" applyFont="1" applyBorder="1" applyAlignment="1">
      <alignment horizontal="right"/>
    </xf>
    <xf numFmtId="0" fontId="20" fillId="0" borderId="4" xfId="0" applyFont="1" applyBorder="1" applyAlignment="1">
      <alignment horizontal="right"/>
    </xf>
  </cellXfs>
  <cellStyles count="19">
    <cellStyle name="Comma 2" xfId="18"/>
    <cellStyle name="Currency 2" xfId="17"/>
    <cellStyle name="Moeda" xfId="5" builtinId="4"/>
    <cellStyle name="Moeda 2" xfId="9"/>
    <cellStyle name="Moeda 2 2" xfId="13"/>
    <cellStyle name="Moeda 2 3" xfId="16"/>
    <cellStyle name="Normal" xfId="0" builtinId="0"/>
    <cellStyle name="Normal 2" xfId="2"/>
    <cellStyle name="Normal 3" xfId="7"/>
    <cellStyle name="Porcentagem" xfId="4" builtinId="5"/>
    <cellStyle name="Separador de milhares 2" xfId="6"/>
    <cellStyle name="Separador de milhares 2 2" xfId="8"/>
    <cellStyle name="Separador de milhares 24" xfId="10"/>
    <cellStyle name="Separador de milhares 25" xfId="11"/>
    <cellStyle name="Separador de milhares 26" xfId="12"/>
    <cellStyle name="Vírgula" xfId="1" builtinId="3"/>
    <cellStyle name="Vírgula 2" xfId="3"/>
    <cellStyle name="Vírgula 2 2" xfId="15"/>
    <cellStyle name="Vírgula 3" xfId="14"/>
  </cellStyles>
  <dxfs count="3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00FF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view="pageBreakPreview" zoomScaleNormal="85" zoomScaleSheetLayoutView="100" workbookViewId="0">
      <selection activeCell="C8" sqref="C8"/>
    </sheetView>
  </sheetViews>
  <sheetFormatPr defaultRowHeight="15" x14ac:dyDescent="0.25"/>
  <cols>
    <col min="1" max="1" width="8.140625" bestFit="1" customWidth="1"/>
    <col min="2" max="2" width="55.140625" customWidth="1"/>
    <col min="3" max="3" width="21.5703125" bestFit="1" customWidth="1"/>
    <col min="4" max="4" width="26" customWidth="1"/>
  </cols>
  <sheetData>
    <row r="1" spans="1:4" ht="36.75" customHeight="1" x14ac:dyDescent="0.25">
      <c r="A1" s="221" t="s">
        <v>129</v>
      </c>
      <c r="B1" s="222"/>
      <c r="C1" s="223"/>
    </row>
    <row r="2" spans="1:4" ht="15.75" x14ac:dyDescent="0.25">
      <c r="A2" s="170" t="s">
        <v>130</v>
      </c>
      <c r="B2" s="171" t="s">
        <v>198</v>
      </c>
      <c r="C2" s="172"/>
    </row>
    <row r="3" spans="1:4" ht="47.25" customHeight="1" x14ac:dyDescent="0.25">
      <c r="A3" s="173" t="s">
        <v>47</v>
      </c>
      <c r="B3" s="224" t="s">
        <v>199</v>
      </c>
      <c r="C3" s="225"/>
    </row>
    <row r="4" spans="1:4" x14ac:dyDescent="0.25">
      <c r="A4" s="173" t="s">
        <v>131</v>
      </c>
      <c r="B4" s="174">
        <v>42593</v>
      </c>
      <c r="C4" s="175"/>
    </row>
    <row r="5" spans="1:4" x14ac:dyDescent="0.25">
      <c r="A5" s="176" t="s">
        <v>48</v>
      </c>
      <c r="B5" s="177" t="s">
        <v>144</v>
      </c>
      <c r="C5" s="178"/>
    </row>
    <row r="6" spans="1:4" x14ac:dyDescent="0.25">
      <c r="A6" s="217" t="s">
        <v>16</v>
      </c>
      <c r="B6" s="219" t="s">
        <v>132</v>
      </c>
      <c r="C6" s="179" t="s">
        <v>133</v>
      </c>
    </row>
    <row r="7" spans="1:4" ht="15.75" thickBot="1" x14ac:dyDescent="0.3">
      <c r="A7" s="218"/>
      <c r="B7" s="220"/>
      <c r="C7" s="180" t="s">
        <v>16</v>
      </c>
    </row>
    <row r="8" spans="1:4" x14ac:dyDescent="0.25">
      <c r="A8" s="181">
        <v>1</v>
      </c>
      <c r="B8" s="182" t="s">
        <v>134</v>
      </c>
      <c r="C8" s="183">
        <f>'ELETRICA '!I81</f>
        <v>918875.38</v>
      </c>
    </row>
    <row r="9" spans="1:4" x14ac:dyDescent="0.25">
      <c r="A9" s="184" t="s">
        <v>4</v>
      </c>
      <c r="B9" s="185" t="str">
        <f>'ELETRICA '!D13</f>
        <v>SERVIÇOS TÉCNICOS</v>
      </c>
      <c r="C9" s="186">
        <f>'ELETRICA '!I15</f>
        <v>17316.8</v>
      </c>
      <c r="D9" s="150"/>
    </row>
    <row r="10" spans="1:4" x14ac:dyDescent="0.25">
      <c r="A10" s="184" t="s">
        <v>6</v>
      </c>
      <c r="B10" s="185" t="str">
        <f>'ELETRICA '!D17</f>
        <v xml:space="preserve">ABERTURA DE VALAS </v>
      </c>
      <c r="C10" s="186">
        <f>'ELETRICA '!I20</f>
        <v>14328.740000000002</v>
      </c>
    </row>
    <row r="11" spans="1:4" x14ac:dyDescent="0.25">
      <c r="A11" s="184" t="s">
        <v>136</v>
      </c>
      <c r="B11" s="185" t="str">
        <f>'ELETRICA '!D22</f>
        <v>TUBULAÇÃO ENTERRADA</v>
      </c>
      <c r="C11" s="186">
        <f>'ELETRICA '!I26</f>
        <v>10260.92</v>
      </c>
    </row>
    <row r="12" spans="1:4" x14ac:dyDescent="0.25">
      <c r="A12" s="184" t="s">
        <v>66</v>
      </c>
      <c r="B12" s="185" t="str">
        <f>'ELETRICA '!D28</f>
        <v xml:space="preserve"> CABEAMENTO E ACESSORIOS </v>
      </c>
      <c r="C12" s="186">
        <f>'ELETRICA '!I41</f>
        <v>121824.72000000002</v>
      </c>
    </row>
    <row r="13" spans="1:4" x14ac:dyDescent="0.25">
      <c r="A13" s="184" t="s">
        <v>81</v>
      </c>
      <c r="B13" s="185" t="str">
        <f>'ELETRICA '!D43</f>
        <v>ATERRAMENTO</v>
      </c>
      <c r="C13" s="186">
        <f>'ELETRICA '!I48</f>
        <v>18697.920000000002</v>
      </c>
    </row>
    <row r="14" spans="1:4" x14ac:dyDescent="0.25">
      <c r="A14" s="184" t="s">
        <v>95</v>
      </c>
      <c r="B14" s="185" t="str">
        <f>'ELETRICA '!D50</f>
        <v>ILUMINAÇÃO</v>
      </c>
      <c r="C14" s="186">
        <f>'ELETRICA '!I56</f>
        <v>7115.8899999999994</v>
      </c>
    </row>
    <row r="15" spans="1:4" x14ac:dyDescent="0.25">
      <c r="A15" s="184" t="s">
        <v>137</v>
      </c>
      <c r="B15" s="185" t="str">
        <f>'ELETRICA '!D57</f>
        <v>EQUIPAMENTOS</v>
      </c>
      <c r="C15" s="186">
        <f>'ELETRICA '!I63</f>
        <v>676564.24</v>
      </c>
    </row>
    <row r="16" spans="1:4" x14ac:dyDescent="0.25">
      <c r="A16" s="184" t="s">
        <v>138</v>
      </c>
      <c r="B16" s="185" t="str">
        <f>'ELETRICA '!D65</f>
        <v xml:space="preserve">INSTALAÇÕES DIVERSAS </v>
      </c>
      <c r="C16" s="186">
        <f>'ELETRICA '!I75</f>
        <v>28833.82</v>
      </c>
    </row>
    <row r="17" spans="1:4" x14ac:dyDescent="0.25">
      <c r="A17" s="184" t="s">
        <v>139</v>
      </c>
      <c r="B17" s="187" t="str">
        <f>'ELETRICA '!D77</f>
        <v>COMISSIONAMENTO</v>
      </c>
      <c r="C17" s="188">
        <f>'ELETRICA '!I79</f>
        <v>23932.33</v>
      </c>
    </row>
    <row r="18" spans="1:4" x14ac:dyDescent="0.25">
      <c r="A18" s="181">
        <v>2</v>
      </c>
      <c r="B18" s="182" t="s">
        <v>188</v>
      </c>
      <c r="C18" s="183">
        <f>TERMOELETRICA!I35</f>
        <v>1263787.6899999997</v>
      </c>
    </row>
    <row r="19" spans="1:4" x14ac:dyDescent="0.25">
      <c r="A19" s="184" t="s">
        <v>8</v>
      </c>
      <c r="B19" s="185" t="str">
        <f>TERMOELETRICA!D14</f>
        <v>EQUIPAMENTOS</v>
      </c>
      <c r="C19" s="126">
        <f>TERMOELETRICA!I27</f>
        <v>1238895.5299999998</v>
      </c>
    </row>
    <row r="20" spans="1:4" x14ac:dyDescent="0.25">
      <c r="A20" s="184" t="s">
        <v>46</v>
      </c>
      <c r="B20" s="185" t="str">
        <f>TERMOELETRICA!D29</f>
        <v>SERVIÇOS</v>
      </c>
      <c r="C20" s="126">
        <f>TERMOELETRICA!I34</f>
        <v>24892.159999999996</v>
      </c>
    </row>
    <row r="21" spans="1:4" ht="18.75" thickBot="1" x14ac:dyDescent="0.3">
      <c r="A21" s="226" t="s">
        <v>12</v>
      </c>
      <c r="B21" s="227"/>
      <c r="C21" s="189">
        <f>C18+C8</f>
        <v>2182663.0699999998</v>
      </c>
    </row>
    <row r="22" spans="1:4" ht="15.75" thickTop="1" x14ac:dyDescent="0.25">
      <c r="D22" s="169"/>
    </row>
  </sheetData>
  <mergeCells count="5">
    <mergeCell ref="A6:A7"/>
    <mergeCell ref="B6:B7"/>
    <mergeCell ref="A1:C1"/>
    <mergeCell ref="B3:C3"/>
    <mergeCell ref="A21:B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view="pageBreakPreview" topLeftCell="A64" zoomScaleNormal="70" zoomScaleSheetLayoutView="100" workbookViewId="0">
      <selection activeCell="M36" sqref="M36"/>
    </sheetView>
  </sheetViews>
  <sheetFormatPr defaultColWidth="9.140625" defaultRowHeight="14.25" x14ac:dyDescent="0.25"/>
  <cols>
    <col min="1" max="1" width="11.140625" style="25" bestFit="1" customWidth="1"/>
    <col min="2" max="2" width="15.5703125" style="25" customWidth="1"/>
    <col min="3" max="3" width="14.28515625" style="25" customWidth="1"/>
    <col min="4" max="4" width="117.140625" style="22" customWidth="1"/>
    <col min="5" max="5" width="9.140625" style="25"/>
    <col min="6" max="6" width="14.42578125" style="165" bestFit="1" customWidth="1"/>
    <col min="7" max="7" width="14.7109375" style="21" customWidth="1"/>
    <col min="8" max="8" width="17.140625" style="21" bestFit="1" customWidth="1"/>
    <col min="9" max="9" width="19.140625" style="22" bestFit="1" customWidth="1"/>
    <col min="10" max="10" width="11.5703125" style="22" bestFit="1" customWidth="1"/>
    <col min="11" max="16384" width="9.140625" style="22"/>
  </cols>
  <sheetData>
    <row r="1" spans="1:9" ht="12.75" x14ac:dyDescent="0.25">
      <c r="A1" s="247"/>
      <c r="B1" s="247"/>
      <c r="C1" s="247"/>
      <c r="D1" s="247"/>
      <c r="E1" s="247"/>
      <c r="F1" s="247"/>
      <c r="G1" s="247"/>
      <c r="H1" s="247"/>
      <c r="I1" s="247"/>
    </row>
    <row r="2" spans="1:9" s="23" customFormat="1" ht="14.25" customHeight="1" x14ac:dyDescent="0.25">
      <c r="A2" s="240" t="s">
        <v>109</v>
      </c>
      <c r="B2" s="240"/>
      <c r="C2" s="240"/>
      <c r="D2" s="240"/>
      <c r="E2" s="240"/>
      <c r="F2" s="240"/>
      <c r="G2" s="240"/>
      <c r="H2" s="240"/>
      <c r="I2" s="240"/>
    </row>
    <row r="3" spans="1:9" s="23" customFormat="1" ht="12.75" customHeight="1" x14ac:dyDescent="0.25">
      <c r="A3" s="240" t="s">
        <v>110</v>
      </c>
      <c r="B3" s="240"/>
      <c r="C3" s="240"/>
      <c r="D3" s="240"/>
      <c r="E3" s="240"/>
      <c r="F3" s="240"/>
      <c r="G3" s="240"/>
      <c r="H3" s="240"/>
      <c r="I3" s="240"/>
    </row>
    <row r="4" spans="1:9" s="23" customFormat="1" ht="14.25" customHeight="1" x14ac:dyDescent="0.25">
      <c r="A4" s="248"/>
      <c r="B4" s="248"/>
      <c r="C4" s="248"/>
      <c r="D4" s="248"/>
      <c r="E4" s="248"/>
      <c r="F4" s="248"/>
      <c r="G4" s="248"/>
      <c r="H4" s="248"/>
      <c r="I4" s="248"/>
    </row>
    <row r="5" spans="1:9" s="23" customFormat="1" ht="14.25" customHeight="1" x14ac:dyDescent="0.25">
      <c r="A5" s="248"/>
      <c r="B5" s="248"/>
      <c r="C5" s="248"/>
      <c r="D5" s="248"/>
      <c r="E5" s="248"/>
      <c r="F5" s="248"/>
      <c r="G5" s="248"/>
      <c r="H5" s="248"/>
      <c r="I5" s="248"/>
    </row>
    <row r="6" spans="1:9" s="23" customFormat="1" ht="12.75" x14ac:dyDescent="0.25">
      <c r="A6" s="240"/>
      <c r="B6" s="240"/>
      <c r="C6" s="240"/>
      <c r="D6" s="240"/>
      <c r="E6" s="240"/>
      <c r="F6" s="240"/>
      <c r="G6" s="240"/>
      <c r="H6" s="240"/>
      <c r="I6" s="240"/>
    </row>
    <row r="7" spans="1:9" s="23" customFormat="1" ht="14.25" customHeight="1" x14ac:dyDescent="0.25">
      <c r="A7" s="240" t="s">
        <v>209</v>
      </c>
      <c r="B7" s="240"/>
      <c r="C7" s="240"/>
      <c r="D7" s="240"/>
      <c r="E7" s="240"/>
      <c r="F7" s="152"/>
      <c r="G7" s="32"/>
      <c r="H7" s="20"/>
      <c r="I7" s="11"/>
    </row>
    <row r="8" spans="1:9" s="23" customFormat="1" ht="14.25" customHeight="1" x14ac:dyDescent="0.25">
      <c r="A8" s="240"/>
      <c r="B8" s="240"/>
      <c r="C8" s="240"/>
      <c r="D8" s="240"/>
      <c r="E8" s="240"/>
      <c r="F8" s="152"/>
      <c r="G8" s="242" t="s">
        <v>84</v>
      </c>
      <c r="H8" s="242"/>
      <c r="I8" s="99">
        <f>'BDI - Equipamento'!D19</f>
        <v>0.17634398636941295</v>
      </c>
    </row>
    <row r="9" spans="1:9" s="23" customFormat="1" ht="14.25" customHeight="1" x14ac:dyDescent="0.25">
      <c r="A9" s="240"/>
      <c r="B9" s="240"/>
      <c r="C9" s="240"/>
      <c r="D9" s="240"/>
      <c r="E9" s="240"/>
      <c r="F9" s="152"/>
      <c r="G9" s="241" t="s">
        <v>85</v>
      </c>
      <c r="H9" s="241"/>
      <c r="I9" s="99">
        <f>'BDI- Obras'!D21</f>
        <v>0.24748036558089037</v>
      </c>
    </row>
    <row r="10" spans="1:9" ht="14.25" customHeight="1" thickBot="1" x14ac:dyDescent="0.3">
      <c r="A10" s="243" t="s">
        <v>135</v>
      </c>
      <c r="B10" s="243"/>
      <c r="C10" s="243"/>
      <c r="D10" s="243"/>
      <c r="E10" s="243"/>
      <c r="F10" s="243"/>
      <c r="G10" s="243"/>
      <c r="H10" s="243"/>
      <c r="I10" s="243"/>
    </row>
    <row r="11" spans="1:9" s="23" customFormat="1" ht="25.5" customHeight="1" x14ac:dyDescent="0.25">
      <c r="A11" s="230" t="s">
        <v>27</v>
      </c>
      <c r="B11" s="232" t="s">
        <v>28</v>
      </c>
      <c r="C11" s="234" t="s">
        <v>29</v>
      </c>
      <c r="D11" s="232" t="s">
        <v>30</v>
      </c>
      <c r="E11" s="234" t="s">
        <v>31</v>
      </c>
      <c r="F11" s="236" t="s">
        <v>82</v>
      </c>
      <c r="G11" s="238" t="s">
        <v>55</v>
      </c>
      <c r="H11" s="254" t="s">
        <v>32</v>
      </c>
      <c r="I11" s="228" t="s">
        <v>33</v>
      </c>
    </row>
    <row r="12" spans="1:9" s="24" customFormat="1" ht="12.75" x14ac:dyDescent="0.25">
      <c r="A12" s="231"/>
      <c r="B12" s="233"/>
      <c r="C12" s="235"/>
      <c r="D12" s="233"/>
      <c r="E12" s="235"/>
      <c r="F12" s="237"/>
      <c r="G12" s="239"/>
      <c r="H12" s="255"/>
      <c r="I12" s="229"/>
    </row>
    <row r="13" spans="1:9" s="23" customFormat="1" ht="15" x14ac:dyDescent="0.25">
      <c r="A13" s="26" t="s">
        <v>3</v>
      </c>
      <c r="B13" s="15"/>
      <c r="C13" s="15"/>
      <c r="D13" s="142" t="s">
        <v>26</v>
      </c>
      <c r="E13" s="167"/>
      <c r="F13" s="153"/>
      <c r="G13" s="142"/>
      <c r="H13" s="142"/>
      <c r="I13" s="27"/>
    </row>
    <row r="14" spans="1:9" s="24" customFormat="1" ht="15" x14ac:dyDescent="0.25">
      <c r="A14" s="31" t="s">
        <v>4</v>
      </c>
      <c r="B14" s="130">
        <v>91677</v>
      </c>
      <c r="C14" s="114" t="s">
        <v>62</v>
      </c>
      <c r="D14" s="19" t="s">
        <v>192</v>
      </c>
      <c r="E14" s="18" t="s">
        <v>145</v>
      </c>
      <c r="F14" s="154">
        <v>160</v>
      </c>
      <c r="G14" s="103">
        <v>86.76</v>
      </c>
      <c r="H14" s="101">
        <f>TRUNC((G14*(1+$I$9)),2)</f>
        <v>108.23</v>
      </c>
      <c r="I14" s="102">
        <f>TRUNC(H14*(F14),2)</f>
        <v>17316.8</v>
      </c>
    </row>
    <row r="15" spans="1:9" s="24" customFormat="1" x14ac:dyDescent="0.25">
      <c r="A15" s="28"/>
      <c r="B15" s="12"/>
      <c r="C15" s="12"/>
      <c r="D15" s="16"/>
      <c r="E15" s="12"/>
      <c r="F15" s="155"/>
      <c r="G15" s="13"/>
      <c r="H15" s="14" t="s">
        <v>5</v>
      </c>
      <c r="I15" s="29">
        <f>SUM(I14:I14)</f>
        <v>17316.8</v>
      </c>
    </row>
    <row r="16" spans="1:9" s="23" customFormat="1" ht="12.75" x14ac:dyDescent="0.25">
      <c r="A16" s="252"/>
      <c r="B16" s="245"/>
      <c r="C16" s="245"/>
      <c r="D16" s="245"/>
      <c r="E16" s="245"/>
      <c r="F16" s="245"/>
      <c r="G16" s="245"/>
      <c r="H16" s="245"/>
      <c r="I16" s="253"/>
    </row>
    <row r="17" spans="1:9" s="23" customFormat="1" ht="15" x14ac:dyDescent="0.25">
      <c r="A17" s="26" t="s">
        <v>7</v>
      </c>
      <c r="B17" s="15"/>
      <c r="C17" s="15"/>
      <c r="D17" s="142" t="s">
        <v>106</v>
      </c>
      <c r="E17" s="167"/>
      <c r="F17" s="153"/>
      <c r="G17" s="142"/>
      <c r="H17" s="142"/>
      <c r="I17" s="30"/>
    </row>
    <row r="18" spans="1:9" s="23" customFormat="1" ht="15" x14ac:dyDescent="0.25">
      <c r="A18" s="18" t="s">
        <v>8</v>
      </c>
      <c r="B18" s="105">
        <v>3061</v>
      </c>
      <c r="C18" s="114" t="s">
        <v>62</v>
      </c>
      <c r="D18" s="116" t="s">
        <v>107</v>
      </c>
      <c r="E18" s="18" t="s">
        <v>1</v>
      </c>
      <c r="F18" s="156">
        <v>864.22</v>
      </c>
      <c r="G18" s="106">
        <v>5.2</v>
      </c>
      <c r="H18" s="143">
        <f t="shared" ref="H18:H19" si="0">TRUNC((G18*(1+$I$9)),2)</f>
        <v>6.48</v>
      </c>
      <c r="I18" s="103">
        <f t="shared" ref="I18:I19" si="1">TRUNC(H18*(F18),2)</f>
        <v>5600.14</v>
      </c>
    </row>
    <row r="19" spans="1:9" s="23" customFormat="1" ht="45" x14ac:dyDescent="0.25">
      <c r="A19" s="18" t="s">
        <v>46</v>
      </c>
      <c r="B19" s="105">
        <v>93360</v>
      </c>
      <c r="C19" s="114" t="s">
        <v>62</v>
      </c>
      <c r="D19" s="118" t="s">
        <v>194</v>
      </c>
      <c r="E19" s="18" t="s">
        <v>1</v>
      </c>
      <c r="F19" s="156">
        <v>508.66</v>
      </c>
      <c r="G19" s="106">
        <v>13.76</v>
      </c>
      <c r="H19" s="143">
        <f t="shared" si="0"/>
        <v>17.16</v>
      </c>
      <c r="I19" s="103">
        <f t="shared" si="1"/>
        <v>8728.6</v>
      </c>
    </row>
    <row r="20" spans="1:9" s="24" customFormat="1" x14ac:dyDescent="0.25">
      <c r="A20" s="12"/>
      <c r="B20" s="12"/>
      <c r="C20" s="12"/>
      <c r="D20" s="16"/>
      <c r="E20" s="12"/>
      <c r="F20" s="155"/>
      <c r="G20" s="33"/>
      <c r="H20" s="14" t="s">
        <v>5</v>
      </c>
      <c r="I20" s="29">
        <f>SUM(I18:I19)</f>
        <v>14328.740000000002</v>
      </c>
    </row>
    <row r="21" spans="1:9" s="23" customFormat="1" ht="12.75" x14ac:dyDescent="0.25">
      <c r="A21" s="249"/>
      <c r="B21" s="250"/>
      <c r="C21" s="250"/>
      <c r="D21" s="250"/>
      <c r="E21" s="250"/>
      <c r="F21" s="250"/>
      <c r="G21" s="250"/>
      <c r="H21" s="250"/>
      <c r="I21" s="251"/>
    </row>
    <row r="22" spans="1:9" s="23" customFormat="1" ht="15" x14ac:dyDescent="0.25">
      <c r="A22" s="26" t="s">
        <v>49</v>
      </c>
      <c r="B22" s="15"/>
      <c r="C22" s="15"/>
      <c r="D22" s="142" t="s">
        <v>108</v>
      </c>
      <c r="E22" s="167"/>
      <c r="F22" s="153"/>
      <c r="G22" s="142"/>
      <c r="H22" s="142"/>
      <c r="I22" s="30"/>
    </row>
    <row r="23" spans="1:9" s="23" customFormat="1" ht="33" customHeight="1" x14ac:dyDescent="0.25">
      <c r="A23" s="121" t="s">
        <v>50</v>
      </c>
      <c r="B23" s="105" t="s">
        <v>100</v>
      </c>
      <c r="C23" s="114" t="s">
        <v>62</v>
      </c>
      <c r="D23" s="19" t="s">
        <v>193</v>
      </c>
      <c r="E23" s="168" t="s">
        <v>2</v>
      </c>
      <c r="F23" s="157">
        <v>36</v>
      </c>
      <c r="G23" s="103">
        <v>179.18</v>
      </c>
      <c r="H23" s="109">
        <f t="shared" ref="H23:H25" si="2">TRUNC((G23*(1+$I$9)),2)</f>
        <v>223.52</v>
      </c>
      <c r="I23" s="110">
        <f t="shared" ref="I23:I25" si="3">TRUNC(H23*(F23),2)</f>
        <v>8046.72</v>
      </c>
    </row>
    <row r="24" spans="1:9" s="23" customFormat="1" x14ac:dyDescent="0.25">
      <c r="A24" s="121" t="s">
        <v>51</v>
      </c>
      <c r="B24" s="114">
        <v>5652</v>
      </c>
      <c r="C24" s="114" t="s">
        <v>62</v>
      </c>
      <c r="D24" s="19" t="s">
        <v>34</v>
      </c>
      <c r="E24" s="168" t="s">
        <v>0</v>
      </c>
      <c r="F24" s="157">
        <v>5.4</v>
      </c>
      <c r="G24" s="113">
        <v>236.22</v>
      </c>
      <c r="H24" s="109">
        <f t="shared" si="2"/>
        <v>294.67</v>
      </c>
      <c r="I24" s="110">
        <f t="shared" si="3"/>
        <v>1591.21</v>
      </c>
    </row>
    <row r="25" spans="1:9" s="23" customFormat="1" x14ac:dyDescent="0.25">
      <c r="A25" s="121" t="s">
        <v>56</v>
      </c>
      <c r="B25" s="114" t="s">
        <v>60</v>
      </c>
      <c r="C25" s="114" t="s">
        <v>62</v>
      </c>
      <c r="D25" s="19" t="s">
        <v>59</v>
      </c>
      <c r="E25" s="168" t="s">
        <v>0</v>
      </c>
      <c r="F25" s="157">
        <v>5.4</v>
      </c>
      <c r="G25" s="113">
        <v>92.49</v>
      </c>
      <c r="H25" s="109">
        <f t="shared" si="2"/>
        <v>115.37</v>
      </c>
      <c r="I25" s="110">
        <f t="shared" si="3"/>
        <v>622.99</v>
      </c>
    </row>
    <row r="26" spans="1:9" s="24" customFormat="1" x14ac:dyDescent="0.25">
      <c r="A26" s="28"/>
      <c r="B26" s="12"/>
      <c r="C26" s="12"/>
      <c r="D26" s="16"/>
      <c r="E26" s="12"/>
      <c r="F26" s="155"/>
      <c r="G26" s="33"/>
      <c r="H26" s="14" t="s">
        <v>5</v>
      </c>
      <c r="I26" s="29">
        <f>SUM(I23:I25)</f>
        <v>10260.92</v>
      </c>
    </row>
    <row r="27" spans="1:9" s="23" customFormat="1" ht="12.75" x14ac:dyDescent="0.25">
      <c r="A27" s="249"/>
      <c r="B27" s="250"/>
      <c r="C27" s="250"/>
      <c r="D27" s="250"/>
      <c r="E27" s="250"/>
      <c r="F27" s="250"/>
      <c r="G27" s="250"/>
      <c r="H27" s="250"/>
      <c r="I27" s="251"/>
    </row>
    <row r="28" spans="1:9" s="23" customFormat="1" ht="15" x14ac:dyDescent="0.25">
      <c r="A28" s="26" t="s">
        <v>61</v>
      </c>
      <c r="B28" s="15"/>
      <c r="C28" s="15"/>
      <c r="D28" s="142" t="s">
        <v>128</v>
      </c>
      <c r="E28" s="167"/>
      <c r="F28" s="153"/>
      <c r="G28" s="142"/>
      <c r="H28" s="142"/>
      <c r="I28" s="27"/>
    </row>
    <row r="29" spans="1:9" s="23" customFormat="1" ht="15" x14ac:dyDescent="0.25">
      <c r="A29" s="18" t="s">
        <v>63</v>
      </c>
      <c r="B29" s="112"/>
      <c r="C29" s="114" t="s">
        <v>120</v>
      </c>
      <c r="D29" s="19" t="s">
        <v>180</v>
      </c>
      <c r="E29" s="18" t="s">
        <v>2</v>
      </c>
      <c r="F29" s="158">
        <v>80</v>
      </c>
      <c r="G29" s="106">
        <v>39.5</v>
      </c>
      <c r="H29" s="101">
        <f t="shared" ref="H29" si="4">TRUNC((G29*(1+$I$9)),2)</f>
        <v>49.27</v>
      </c>
      <c r="I29" s="115">
        <f t="shared" ref="I29" si="5">TRUNC(H29*(F29),2)</f>
        <v>3941.6</v>
      </c>
    </row>
    <row r="30" spans="1:9" s="23" customFormat="1" ht="25.5" x14ac:dyDescent="0.25">
      <c r="A30" s="18" t="s">
        <v>87</v>
      </c>
      <c r="B30" s="105">
        <v>93000</v>
      </c>
      <c r="C30" s="114" t="s">
        <v>62</v>
      </c>
      <c r="D30" s="19" t="s">
        <v>147</v>
      </c>
      <c r="E30" s="18" t="s">
        <v>2</v>
      </c>
      <c r="F30" s="158">
        <v>754</v>
      </c>
      <c r="G30" s="106">
        <v>116.36</v>
      </c>
      <c r="H30" s="101">
        <f t="shared" ref="H30:H39" si="6">TRUNC((G30*(1+$I$9)),2)</f>
        <v>145.15</v>
      </c>
      <c r="I30" s="115">
        <f>TRUNC(H30*(F30),2)</f>
        <v>109443.1</v>
      </c>
    </row>
    <row r="31" spans="1:9" s="23" customFormat="1" ht="15" x14ac:dyDescent="0.25">
      <c r="A31" s="18" t="s">
        <v>88</v>
      </c>
      <c r="B31" s="105">
        <v>91926</v>
      </c>
      <c r="C31" s="114" t="s">
        <v>62</v>
      </c>
      <c r="D31" s="19" t="s">
        <v>127</v>
      </c>
      <c r="E31" s="18" t="s">
        <v>2</v>
      </c>
      <c r="F31" s="159">
        <v>370</v>
      </c>
      <c r="G31" s="106">
        <v>2.56</v>
      </c>
      <c r="H31" s="101">
        <f t="shared" si="6"/>
        <v>3.19</v>
      </c>
      <c r="I31" s="115">
        <f>TRUNC(H31*(F31),2)</f>
        <v>1180.3</v>
      </c>
    </row>
    <row r="32" spans="1:9" s="23" customFormat="1" ht="25.5" x14ac:dyDescent="0.25">
      <c r="A32" s="18" t="s">
        <v>101</v>
      </c>
      <c r="B32" s="105">
        <v>72309</v>
      </c>
      <c r="C32" s="114" t="s">
        <v>62</v>
      </c>
      <c r="D32" s="19" t="s">
        <v>58</v>
      </c>
      <c r="E32" s="18" t="s">
        <v>2</v>
      </c>
      <c r="F32" s="154">
        <v>108</v>
      </c>
      <c r="G32" s="106">
        <v>20.83</v>
      </c>
      <c r="H32" s="101">
        <f t="shared" si="6"/>
        <v>25.98</v>
      </c>
      <c r="I32" s="115">
        <f t="shared" ref="I32:I39" si="7">TRUNC(H32*(F32),2)</f>
        <v>2805.84</v>
      </c>
    </row>
    <row r="33" spans="1:9" s="23" customFormat="1" ht="15" x14ac:dyDescent="0.25">
      <c r="A33" s="18" t="s">
        <v>89</v>
      </c>
      <c r="B33" s="105">
        <v>72269</v>
      </c>
      <c r="C33" s="114" t="s">
        <v>62</v>
      </c>
      <c r="D33" s="107" t="s">
        <v>146</v>
      </c>
      <c r="E33" s="18" t="s">
        <v>2</v>
      </c>
      <c r="F33" s="154">
        <v>50</v>
      </c>
      <c r="G33" s="106">
        <v>29.88</v>
      </c>
      <c r="H33" s="101">
        <f t="shared" si="6"/>
        <v>37.270000000000003</v>
      </c>
      <c r="I33" s="115">
        <f t="shared" si="7"/>
        <v>1863.5</v>
      </c>
    </row>
    <row r="34" spans="1:9" s="23" customFormat="1" ht="15" x14ac:dyDescent="0.25">
      <c r="A34" s="18" t="s">
        <v>90</v>
      </c>
      <c r="B34" s="105">
        <v>91958</v>
      </c>
      <c r="C34" s="114" t="s">
        <v>62</v>
      </c>
      <c r="D34" s="107" t="s">
        <v>148</v>
      </c>
      <c r="E34" s="18" t="s">
        <v>83</v>
      </c>
      <c r="F34" s="154">
        <v>4</v>
      </c>
      <c r="G34" s="106">
        <v>22.14</v>
      </c>
      <c r="H34" s="101">
        <f t="shared" si="6"/>
        <v>27.61</v>
      </c>
      <c r="I34" s="115">
        <f t="shared" si="7"/>
        <v>110.44</v>
      </c>
    </row>
    <row r="35" spans="1:9" s="23" customFormat="1" ht="25.5" x14ac:dyDescent="0.25">
      <c r="A35" s="18" t="s">
        <v>96</v>
      </c>
      <c r="B35" s="105">
        <v>91957</v>
      </c>
      <c r="C35" s="114" t="s">
        <v>62</v>
      </c>
      <c r="D35" s="119" t="s">
        <v>149</v>
      </c>
      <c r="E35" s="18" t="s">
        <v>83</v>
      </c>
      <c r="F35" s="154">
        <v>1</v>
      </c>
      <c r="G35" s="106">
        <v>31.8</v>
      </c>
      <c r="H35" s="101">
        <f t="shared" si="6"/>
        <v>39.659999999999997</v>
      </c>
      <c r="I35" s="115">
        <f t="shared" si="7"/>
        <v>39.659999999999997</v>
      </c>
    </row>
    <row r="36" spans="1:9" s="23" customFormat="1" ht="25.5" x14ac:dyDescent="0.25">
      <c r="A36" s="18" t="s">
        <v>97</v>
      </c>
      <c r="B36" s="105">
        <v>91992</v>
      </c>
      <c r="C36" s="114" t="s">
        <v>62</v>
      </c>
      <c r="D36" s="119" t="s">
        <v>150</v>
      </c>
      <c r="E36" s="18" t="s">
        <v>83</v>
      </c>
      <c r="F36" s="154">
        <v>6</v>
      </c>
      <c r="G36" s="106">
        <v>24.85</v>
      </c>
      <c r="H36" s="101">
        <f t="shared" si="6"/>
        <v>30.99</v>
      </c>
      <c r="I36" s="115">
        <f t="shared" si="7"/>
        <v>185.94</v>
      </c>
    </row>
    <row r="37" spans="1:9" s="23" customFormat="1" ht="25.5" x14ac:dyDescent="0.25">
      <c r="A37" s="18" t="s">
        <v>98</v>
      </c>
      <c r="B37" s="105" t="s">
        <v>183</v>
      </c>
      <c r="C37" s="114" t="s">
        <v>62</v>
      </c>
      <c r="D37" s="119" t="s">
        <v>182</v>
      </c>
      <c r="E37" s="18" t="s">
        <v>83</v>
      </c>
      <c r="F37" s="154">
        <v>1</v>
      </c>
      <c r="G37" s="106">
        <v>444.66</v>
      </c>
      <c r="H37" s="101">
        <f t="shared" si="6"/>
        <v>554.70000000000005</v>
      </c>
      <c r="I37" s="115">
        <f t="shared" si="7"/>
        <v>554.70000000000005</v>
      </c>
    </row>
    <row r="38" spans="1:9" s="23" customFormat="1" ht="15" x14ac:dyDescent="0.25">
      <c r="A38" s="18" t="s">
        <v>184</v>
      </c>
      <c r="B38" s="105"/>
      <c r="C38" s="114" t="s">
        <v>120</v>
      </c>
      <c r="D38" s="127" t="s">
        <v>181</v>
      </c>
      <c r="E38" s="18" t="s">
        <v>2</v>
      </c>
      <c r="F38" s="160">
        <v>54</v>
      </c>
      <c r="G38" s="106">
        <v>22.35</v>
      </c>
      <c r="H38" s="101">
        <f t="shared" si="6"/>
        <v>27.88</v>
      </c>
      <c r="I38" s="115">
        <f t="shared" si="7"/>
        <v>1505.52</v>
      </c>
    </row>
    <row r="39" spans="1:9" s="23" customFormat="1" ht="15" x14ac:dyDescent="0.25">
      <c r="A39" s="18" t="s">
        <v>210</v>
      </c>
      <c r="B39" s="105"/>
      <c r="C39" s="114" t="s">
        <v>120</v>
      </c>
      <c r="D39" s="127" t="s">
        <v>185</v>
      </c>
      <c r="E39" s="18" t="s">
        <v>83</v>
      </c>
      <c r="F39" s="154">
        <v>46</v>
      </c>
      <c r="G39" s="106">
        <v>3.39</v>
      </c>
      <c r="H39" s="101">
        <f t="shared" si="6"/>
        <v>4.22</v>
      </c>
      <c r="I39" s="123">
        <f t="shared" si="7"/>
        <v>194.12</v>
      </c>
    </row>
    <row r="40" spans="1:9" s="23" customFormat="1" ht="15" x14ac:dyDescent="0.25">
      <c r="A40" s="122"/>
      <c r="B40" s="105"/>
      <c r="C40" s="114"/>
      <c r="D40" s="166"/>
      <c r="E40" s="18"/>
      <c r="F40" s="154"/>
      <c r="G40" s="106"/>
      <c r="H40" s="101"/>
      <c r="I40" s="123"/>
    </row>
    <row r="41" spans="1:9" s="24" customFormat="1" x14ac:dyDescent="0.25">
      <c r="A41" s="28"/>
      <c r="B41" s="12"/>
      <c r="C41" s="12"/>
      <c r="D41" s="16"/>
      <c r="E41" s="12"/>
      <c r="F41" s="155"/>
      <c r="G41" s="33"/>
      <c r="H41" s="14" t="s">
        <v>5</v>
      </c>
      <c r="I41" s="29">
        <f>SUM(I29:I39)</f>
        <v>121824.72000000002</v>
      </c>
    </row>
    <row r="42" spans="1:9" s="23" customFormat="1" ht="12.75" x14ac:dyDescent="0.25">
      <c r="A42" s="249"/>
      <c r="B42" s="250"/>
      <c r="C42" s="250"/>
      <c r="D42" s="250"/>
      <c r="E42" s="250"/>
      <c r="F42" s="250"/>
      <c r="G42" s="250"/>
      <c r="H42" s="250"/>
      <c r="I42" s="251"/>
    </row>
    <row r="43" spans="1:9" s="23" customFormat="1" ht="15" x14ac:dyDescent="0.25">
      <c r="A43" s="26" t="s">
        <v>64</v>
      </c>
      <c r="B43" s="15"/>
      <c r="C43" s="15"/>
      <c r="D43" s="142" t="s">
        <v>121</v>
      </c>
      <c r="E43" s="167"/>
      <c r="F43" s="153"/>
      <c r="G43" s="142"/>
      <c r="H43" s="142"/>
      <c r="I43" s="27"/>
    </row>
    <row r="44" spans="1:9" s="23" customFormat="1" ht="15" x14ac:dyDescent="0.25">
      <c r="A44" s="18" t="s">
        <v>102</v>
      </c>
      <c r="B44" s="105">
        <v>83484</v>
      </c>
      <c r="C44" s="114" t="s">
        <v>62</v>
      </c>
      <c r="D44" s="107" t="s">
        <v>124</v>
      </c>
      <c r="E44" s="114" t="s">
        <v>83</v>
      </c>
      <c r="F44" s="159">
        <v>42</v>
      </c>
      <c r="G44" s="103">
        <v>62.55</v>
      </c>
      <c r="H44" s="109">
        <f t="shared" ref="H44:H45" si="8">TRUNC((G44*(1+$I$9)),2)</f>
        <v>78.02</v>
      </c>
      <c r="I44" s="126">
        <f t="shared" ref="I44:I45" si="9">TRUNC(H44*(F44),2)</f>
        <v>3276.84</v>
      </c>
    </row>
    <row r="45" spans="1:9" s="23" customFormat="1" ht="15" x14ac:dyDescent="0.25">
      <c r="A45" s="18" t="s">
        <v>103</v>
      </c>
      <c r="B45" s="105"/>
      <c r="C45" s="114" t="s">
        <v>120</v>
      </c>
      <c r="D45" s="127" t="s">
        <v>203</v>
      </c>
      <c r="E45" s="114" t="s">
        <v>83</v>
      </c>
      <c r="F45" s="159">
        <v>18</v>
      </c>
      <c r="G45" s="103">
        <v>39.92</v>
      </c>
      <c r="H45" s="109">
        <f t="shared" si="8"/>
        <v>49.79</v>
      </c>
      <c r="I45" s="126">
        <f t="shared" si="9"/>
        <v>896.22</v>
      </c>
    </row>
    <row r="46" spans="1:9" s="23" customFormat="1" ht="15" x14ac:dyDescent="0.25">
      <c r="A46" s="18" t="s">
        <v>104</v>
      </c>
      <c r="B46" s="105">
        <v>72930</v>
      </c>
      <c r="C46" s="114" t="s">
        <v>62</v>
      </c>
      <c r="D46" s="107" t="s">
        <v>122</v>
      </c>
      <c r="E46" s="18" t="s">
        <v>2</v>
      </c>
      <c r="F46" s="159">
        <v>225</v>
      </c>
      <c r="G46" s="103">
        <v>49.75</v>
      </c>
      <c r="H46" s="109">
        <f>TRUNC((G46*(1+$I$9)),2)</f>
        <v>62.06</v>
      </c>
      <c r="I46" s="126">
        <f>TRUNC(H46*(F46),2)</f>
        <v>13963.5</v>
      </c>
    </row>
    <row r="47" spans="1:9" s="23" customFormat="1" ht="15" x14ac:dyDescent="0.25">
      <c r="A47" s="18" t="s">
        <v>105</v>
      </c>
      <c r="B47" s="105"/>
      <c r="C47" s="114" t="s">
        <v>120</v>
      </c>
      <c r="D47" s="107" t="s">
        <v>204</v>
      </c>
      <c r="E47" s="114" t="s">
        <v>83</v>
      </c>
      <c r="F47" s="159">
        <v>3</v>
      </c>
      <c r="G47" s="108">
        <v>150</v>
      </c>
      <c r="H47" s="109">
        <f>TRUNC((G47*(1+$I$9)),2)</f>
        <v>187.12</v>
      </c>
      <c r="I47" s="126">
        <f>TRUNC(H47*(F47),2)</f>
        <v>561.36</v>
      </c>
    </row>
    <row r="48" spans="1:9" s="23" customFormat="1" x14ac:dyDescent="0.25">
      <c r="A48" s="28"/>
      <c r="B48" s="12"/>
      <c r="C48" s="12"/>
      <c r="D48" s="16"/>
      <c r="E48" s="12"/>
      <c r="F48" s="155"/>
      <c r="G48" s="33"/>
      <c r="H48" s="14" t="s">
        <v>5</v>
      </c>
      <c r="I48" s="29">
        <f>SUM(I44:I47)</f>
        <v>18697.920000000002</v>
      </c>
    </row>
    <row r="49" spans="1:9" s="24" customFormat="1" ht="12.75" x14ac:dyDescent="0.25">
      <c r="A49" s="245"/>
      <c r="B49" s="245"/>
      <c r="C49" s="245"/>
      <c r="D49" s="245"/>
      <c r="E49" s="245"/>
      <c r="F49" s="245"/>
      <c r="G49" s="245"/>
      <c r="H49" s="245"/>
      <c r="I49" s="245"/>
    </row>
    <row r="50" spans="1:9" ht="15" x14ac:dyDescent="0.25">
      <c r="A50" s="26" t="s">
        <v>91</v>
      </c>
      <c r="B50" s="15"/>
      <c r="C50" s="15"/>
      <c r="D50" s="149" t="s">
        <v>123</v>
      </c>
      <c r="E50" s="15"/>
      <c r="F50" s="161"/>
      <c r="G50" s="142"/>
      <c r="H50" s="142"/>
      <c r="I50" s="27"/>
    </row>
    <row r="51" spans="1:9" x14ac:dyDescent="0.25">
      <c r="A51" s="18" t="s">
        <v>92</v>
      </c>
      <c r="B51" s="124"/>
      <c r="C51" s="18" t="s">
        <v>99</v>
      </c>
      <c r="D51" s="107" t="s">
        <v>125</v>
      </c>
      <c r="E51" s="114" t="s">
        <v>83</v>
      </c>
      <c r="F51" s="159">
        <v>21</v>
      </c>
      <c r="G51" s="103">
        <v>161.69999999999999</v>
      </c>
      <c r="H51" s="109">
        <f>TRUNC((G51*(1+$I$9)),2)</f>
        <v>201.71</v>
      </c>
      <c r="I51" s="126">
        <f>TRUNC(H51*(F51),2)</f>
        <v>4235.91</v>
      </c>
    </row>
    <row r="52" spans="1:9" x14ac:dyDescent="0.25">
      <c r="A52" s="18" t="s">
        <v>93</v>
      </c>
      <c r="B52" s="107"/>
      <c r="C52" s="18" t="s">
        <v>99</v>
      </c>
      <c r="D52" s="107" t="s">
        <v>126</v>
      </c>
      <c r="E52" s="114" t="s">
        <v>83</v>
      </c>
      <c r="F52" s="159">
        <v>10</v>
      </c>
      <c r="G52" s="103">
        <v>39.92</v>
      </c>
      <c r="H52" s="109">
        <f>TRUNC((G52*(1+$I$9)),2)</f>
        <v>49.79</v>
      </c>
      <c r="I52" s="126">
        <f>TRUNC(H52*(F52),2)</f>
        <v>497.9</v>
      </c>
    </row>
    <row r="53" spans="1:9" x14ac:dyDescent="0.25">
      <c r="A53" s="18"/>
      <c r="B53" s="107"/>
      <c r="C53" s="18" t="s">
        <v>99</v>
      </c>
      <c r="D53" s="107" t="s">
        <v>195</v>
      </c>
      <c r="E53" s="114" t="s">
        <v>83</v>
      </c>
      <c r="F53" s="159">
        <v>42</v>
      </c>
      <c r="G53" s="103">
        <v>40</v>
      </c>
      <c r="H53" s="109">
        <f>TRUNC((G53*(1+$I$9)),2)</f>
        <v>49.89</v>
      </c>
      <c r="I53" s="126">
        <f>TRUNC(H53*(F53),2)</f>
        <v>2095.38</v>
      </c>
    </row>
    <row r="54" spans="1:9" x14ac:dyDescent="0.25">
      <c r="A54" s="18" t="s">
        <v>94</v>
      </c>
      <c r="B54" s="100">
        <v>93043</v>
      </c>
      <c r="C54" s="114" t="s">
        <v>62</v>
      </c>
      <c r="D54" s="107" t="s">
        <v>152</v>
      </c>
      <c r="E54" s="114" t="s">
        <v>83</v>
      </c>
      <c r="F54" s="159">
        <v>10</v>
      </c>
      <c r="G54" s="103">
        <v>22.99</v>
      </c>
      <c r="H54" s="109">
        <f>TRUNC((G54*(1+$I$9)),2)</f>
        <v>28.67</v>
      </c>
      <c r="I54" s="126">
        <f>TRUNC(H54*(F54),2)</f>
        <v>286.7</v>
      </c>
    </row>
    <row r="55" spans="1:9" ht="12.75" x14ac:dyDescent="0.25">
      <c r="A55" s="245"/>
      <c r="B55" s="245"/>
      <c r="C55" s="245"/>
      <c r="D55" s="245"/>
      <c r="E55" s="245"/>
      <c r="F55" s="245"/>
      <c r="G55" s="245"/>
      <c r="H55" s="245"/>
      <c r="I55" s="245"/>
    </row>
    <row r="56" spans="1:9" x14ac:dyDescent="0.25">
      <c r="A56" s="28"/>
      <c r="B56" s="12"/>
      <c r="C56" s="12"/>
      <c r="D56" s="16"/>
      <c r="E56" s="12"/>
      <c r="F56" s="155"/>
      <c r="G56" s="33"/>
      <c r="H56" s="14" t="s">
        <v>5</v>
      </c>
      <c r="I56" s="29">
        <f>SUM(I50:I54)</f>
        <v>7115.8899999999994</v>
      </c>
    </row>
    <row r="57" spans="1:9" ht="15" x14ac:dyDescent="0.25">
      <c r="A57" s="15" t="s">
        <v>10</v>
      </c>
      <c r="B57" s="15"/>
      <c r="C57" s="15"/>
      <c r="D57" s="142" t="s">
        <v>13</v>
      </c>
      <c r="E57" s="167"/>
      <c r="F57" s="153"/>
      <c r="G57" s="142"/>
      <c r="H57" s="142" t="s">
        <v>5</v>
      </c>
      <c r="I57" s="15"/>
    </row>
    <row r="58" spans="1:9" x14ac:dyDescent="0.25">
      <c r="A58" s="18" t="s">
        <v>11</v>
      </c>
      <c r="B58" s="124"/>
      <c r="C58" s="18" t="s">
        <v>99</v>
      </c>
      <c r="D58" s="107" t="s">
        <v>167</v>
      </c>
      <c r="E58" s="114" t="s">
        <v>83</v>
      </c>
      <c r="F58" s="159">
        <v>6</v>
      </c>
      <c r="G58" s="103">
        <v>210</v>
      </c>
      <c r="H58" s="109">
        <f>TRUNC((G58*(1+$I$8)),2)</f>
        <v>247.03</v>
      </c>
      <c r="I58" s="126">
        <f>TRUNC(H58*(F58),2)</f>
        <v>1482.18</v>
      </c>
    </row>
    <row r="59" spans="1:9" x14ac:dyDescent="0.25">
      <c r="A59" s="18" t="s">
        <v>52</v>
      </c>
      <c r="B59" s="124"/>
      <c r="C59" s="18" t="s">
        <v>99</v>
      </c>
      <c r="D59" s="107" t="s">
        <v>168</v>
      </c>
      <c r="E59" s="114" t="s">
        <v>83</v>
      </c>
      <c r="F59" s="159">
        <v>6</v>
      </c>
      <c r="G59" s="103">
        <v>210</v>
      </c>
      <c r="H59" s="109">
        <f t="shared" ref="H59:H61" si="10">TRUNC((G59*(1+$I$8)),2)</f>
        <v>247.03</v>
      </c>
      <c r="I59" s="126">
        <f>TRUNC(H59*(F59),2)</f>
        <v>1482.18</v>
      </c>
    </row>
    <row r="60" spans="1:9" ht="89.25" x14ac:dyDescent="0.25">
      <c r="A60" s="18" t="s">
        <v>53</v>
      </c>
      <c r="B60" s="100"/>
      <c r="C60" s="18" t="s">
        <v>99</v>
      </c>
      <c r="D60" s="119" t="s">
        <v>197</v>
      </c>
      <c r="E60" s="114" t="s">
        <v>83</v>
      </c>
      <c r="F60" s="159">
        <v>1</v>
      </c>
      <c r="G60" s="108">
        <v>399703.46</v>
      </c>
      <c r="H60" s="109">
        <f t="shared" si="10"/>
        <v>470188.76</v>
      </c>
      <c r="I60" s="126">
        <f t="shared" ref="I60:I61" si="11">TRUNC(H60*(F60),2)</f>
        <v>470188.76</v>
      </c>
    </row>
    <row r="61" spans="1:9" x14ac:dyDescent="0.25">
      <c r="A61" s="18" t="s">
        <v>54</v>
      </c>
      <c r="B61" s="124"/>
      <c r="C61" s="18" t="s">
        <v>99</v>
      </c>
      <c r="D61" s="107" t="s">
        <v>196</v>
      </c>
      <c r="E61" s="114" t="s">
        <v>83</v>
      </c>
      <c r="F61" s="159">
        <v>2</v>
      </c>
      <c r="G61" s="108">
        <v>82000</v>
      </c>
      <c r="H61" s="109">
        <f t="shared" si="10"/>
        <v>96460.2</v>
      </c>
      <c r="I61" s="126">
        <f t="shared" si="11"/>
        <v>192920.4</v>
      </c>
    </row>
    <row r="62" spans="1:9" x14ac:dyDescent="0.25">
      <c r="A62" s="122" t="s">
        <v>57</v>
      </c>
      <c r="B62" s="124"/>
      <c r="C62" s="18" t="s">
        <v>99</v>
      </c>
      <c r="D62" s="107" t="s">
        <v>211</v>
      </c>
      <c r="E62" s="114" t="s">
        <v>83</v>
      </c>
      <c r="F62" s="159">
        <v>2</v>
      </c>
      <c r="G62" s="108">
        <v>4459.04</v>
      </c>
      <c r="H62" s="109">
        <f t="shared" ref="H62" si="12">TRUNC((G62*(1+$I$8)),2)</f>
        <v>5245.36</v>
      </c>
      <c r="I62" s="126">
        <f t="shared" ref="I62" si="13">TRUNC(H62*(F62),2)</f>
        <v>10490.72</v>
      </c>
    </row>
    <row r="63" spans="1:9" x14ac:dyDescent="0.25">
      <c r="A63" s="28"/>
      <c r="B63" s="12"/>
      <c r="C63" s="12"/>
      <c r="D63" s="16"/>
      <c r="E63" s="12"/>
      <c r="F63" s="155"/>
      <c r="G63" s="33"/>
      <c r="H63" s="14" t="s">
        <v>5</v>
      </c>
      <c r="I63" s="29">
        <f>SUM(I58:I62)</f>
        <v>676564.24</v>
      </c>
    </row>
    <row r="64" spans="1:9" ht="12.75" x14ac:dyDescent="0.25">
      <c r="A64" s="246"/>
      <c r="B64" s="246"/>
      <c r="C64" s="246"/>
      <c r="D64" s="246"/>
      <c r="E64" s="246"/>
      <c r="F64" s="246"/>
      <c r="G64" s="246"/>
      <c r="H64" s="246"/>
      <c r="I64" s="246"/>
    </row>
    <row r="65" spans="1:9" ht="15" x14ac:dyDescent="0.25">
      <c r="A65" s="15" t="s">
        <v>160</v>
      </c>
      <c r="B65" s="15"/>
      <c r="C65" s="15"/>
      <c r="D65" s="142" t="s">
        <v>151</v>
      </c>
      <c r="E65" s="167"/>
      <c r="F65" s="153"/>
      <c r="G65" s="142"/>
      <c r="H65" s="142" t="s">
        <v>5</v>
      </c>
      <c r="I65" s="29"/>
    </row>
    <row r="66" spans="1:9" ht="25.5" x14ac:dyDescent="0.25">
      <c r="A66" s="18" t="s">
        <v>161</v>
      </c>
      <c r="B66" s="128" t="s">
        <v>153</v>
      </c>
      <c r="C66" s="114" t="s">
        <v>62</v>
      </c>
      <c r="D66" s="120" t="s">
        <v>154</v>
      </c>
      <c r="E66" s="18" t="s">
        <v>83</v>
      </c>
      <c r="F66" s="162">
        <v>40</v>
      </c>
      <c r="G66" s="103">
        <v>340.95</v>
      </c>
      <c r="H66" s="109">
        <f>TRUNC((G66*(1+$I$9)),2)</f>
        <v>425.32</v>
      </c>
      <c r="I66" s="126">
        <f>TRUNC(H66*(F66),2)</f>
        <v>17012.8</v>
      </c>
    </row>
    <row r="67" spans="1:9" x14ac:dyDescent="0.25">
      <c r="A67" s="18" t="s">
        <v>162</v>
      </c>
      <c r="B67" s="129">
        <v>83484</v>
      </c>
      <c r="C67" s="114" t="s">
        <v>62</v>
      </c>
      <c r="D67" s="120" t="s">
        <v>124</v>
      </c>
      <c r="E67" s="18" t="s">
        <v>83</v>
      </c>
      <c r="F67" s="162">
        <v>12</v>
      </c>
      <c r="G67" s="103">
        <v>62.55</v>
      </c>
      <c r="H67" s="109">
        <f>TRUNC((G67*(1+$I$9)),2)</f>
        <v>78.02</v>
      </c>
      <c r="I67" s="126">
        <f>TRUNC(H67*(F67),2)</f>
        <v>936.24</v>
      </c>
    </row>
    <row r="68" spans="1:9" x14ac:dyDescent="0.25">
      <c r="A68" s="18" t="s">
        <v>163</v>
      </c>
      <c r="B68" s="117">
        <v>72927</v>
      </c>
      <c r="C68" s="114" t="s">
        <v>62</v>
      </c>
      <c r="D68" s="120" t="s">
        <v>155</v>
      </c>
      <c r="E68" s="18" t="s">
        <v>2</v>
      </c>
      <c r="F68" s="162">
        <v>55</v>
      </c>
      <c r="G68" s="103">
        <v>30.96</v>
      </c>
      <c r="H68" s="109">
        <f>TRUNC((G68*(1+$I$9)),2)</f>
        <v>38.619999999999997</v>
      </c>
      <c r="I68" s="126">
        <f>TRUNC(H68*(F68),2)</f>
        <v>2124.1</v>
      </c>
    </row>
    <row r="69" spans="1:9" x14ac:dyDescent="0.25">
      <c r="A69" s="18" t="s">
        <v>164</v>
      </c>
      <c r="B69" s="120"/>
      <c r="C69" s="18" t="s">
        <v>99</v>
      </c>
      <c r="D69" s="120" t="s">
        <v>156</v>
      </c>
      <c r="E69" s="18" t="s">
        <v>83</v>
      </c>
      <c r="F69" s="162">
        <v>8</v>
      </c>
      <c r="G69" s="141">
        <v>22.89</v>
      </c>
      <c r="H69" s="109">
        <f t="shared" ref="H69:H72" si="14">TRUNC((G69*(1+$I$9)),2)</f>
        <v>28.55</v>
      </c>
      <c r="I69" s="126">
        <f t="shared" ref="I69:I72" si="15">TRUNC(H69*(F69),2)</f>
        <v>228.4</v>
      </c>
    </row>
    <row r="70" spans="1:9" x14ac:dyDescent="0.25">
      <c r="A70" s="18" t="s">
        <v>165</v>
      </c>
      <c r="B70" s="120" t="s">
        <v>158</v>
      </c>
      <c r="C70" s="114" t="s">
        <v>62</v>
      </c>
      <c r="D70" s="120" t="s">
        <v>157</v>
      </c>
      <c r="E70" s="18" t="s">
        <v>83</v>
      </c>
      <c r="F70" s="162">
        <v>12</v>
      </c>
      <c r="G70" s="103">
        <v>23.67</v>
      </c>
      <c r="H70" s="109">
        <f t="shared" si="14"/>
        <v>29.52</v>
      </c>
      <c r="I70" s="126">
        <f t="shared" si="15"/>
        <v>354.24</v>
      </c>
    </row>
    <row r="71" spans="1:9" x14ac:dyDescent="0.25">
      <c r="A71" s="18" t="s">
        <v>166</v>
      </c>
      <c r="B71" s="100">
        <v>83489</v>
      </c>
      <c r="C71" s="114" t="s">
        <v>62</v>
      </c>
      <c r="D71" s="107" t="s">
        <v>159</v>
      </c>
      <c r="E71" s="114" t="s">
        <v>83</v>
      </c>
      <c r="F71" s="159">
        <v>4</v>
      </c>
      <c r="G71" s="103">
        <v>946.93</v>
      </c>
      <c r="H71" s="109">
        <f>TRUNC((G71*(1+$I$9)),2)</f>
        <v>1181.27</v>
      </c>
      <c r="I71" s="126">
        <f>TRUNC(H71*(F71),2)</f>
        <v>4725.08</v>
      </c>
    </row>
    <row r="72" spans="1:9" x14ac:dyDescent="0.25">
      <c r="A72" s="18" t="s">
        <v>186</v>
      </c>
      <c r="B72" s="120"/>
      <c r="C72" s="18" t="s">
        <v>99</v>
      </c>
      <c r="D72" s="107" t="s">
        <v>187</v>
      </c>
      <c r="E72" s="114" t="s">
        <v>83</v>
      </c>
      <c r="F72" s="159">
        <v>8</v>
      </c>
      <c r="G72" s="141">
        <v>346</v>
      </c>
      <c r="H72" s="109">
        <f t="shared" si="14"/>
        <v>431.62</v>
      </c>
      <c r="I72" s="126">
        <f t="shared" si="15"/>
        <v>3452.96</v>
      </c>
    </row>
    <row r="73" spans="1:9" x14ac:dyDescent="0.25">
      <c r="A73" s="122"/>
      <c r="B73" s="120"/>
      <c r="C73" s="18"/>
      <c r="D73" s="107"/>
      <c r="E73" s="114"/>
      <c r="F73" s="159"/>
      <c r="G73" s="141"/>
      <c r="H73" s="109"/>
      <c r="I73" s="131"/>
    </row>
    <row r="74" spans="1:9" x14ac:dyDescent="0.25">
      <c r="A74" s="122"/>
      <c r="B74" s="120"/>
      <c r="C74" s="18"/>
      <c r="D74" s="107"/>
      <c r="E74" s="114"/>
      <c r="F74" s="159"/>
      <c r="G74" s="141"/>
      <c r="H74" s="109"/>
      <c r="I74" s="131"/>
    </row>
    <row r="75" spans="1:9" x14ac:dyDescent="0.25">
      <c r="A75" s="28"/>
      <c r="B75" s="12"/>
      <c r="C75" s="12"/>
      <c r="D75" s="16"/>
      <c r="E75" s="12"/>
      <c r="F75" s="155"/>
      <c r="G75" s="33"/>
      <c r="H75" s="14" t="s">
        <v>5</v>
      </c>
      <c r="I75" s="29">
        <f>SUM(I66:I72)</f>
        <v>28833.82</v>
      </c>
    </row>
    <row r="76" spans="1:9" x14ac:dyDescent="0.25">
      <c r="A76" s="132"/>
      <c r="B76" s="132"/>
      <c r="C76" s="132"/>
      <c r="D76" s="133"/>
      <c r="E76" s="132"/>
      <c r="F76" s="163"/>
      <c r="G76" s="134"/>
      <c r="H76" s="135"/>
      <c r="I76" s="136"/>
    </row>
    <row r="77" spans="1:9" ht="15" x14ac:dyDescent="0.25">
      <c r="A77" s="15" t="s">
        <v>169</v>
      </c>
      <c r="B77" s="15"/>
      <c r="C77" s="15"/>
      <c r="D77" s="142" t="s">
        <v>170</v>
      </c>
      <c r="E77" s="167"/>
      <c r="F77" s="153"/>
      <c r="G77" s="142"/>
      <c r="H77" s="142" t="s">
        <v>5</v>
      </c>
      <c r="I77" s="29"/>
    </row>
    <row r="78" spans="1:9" ht="369.75" x14ac:dyDescent="0.25">
      <c r="A78" s="114" t="s">
        <v>173</v>
      </c>
      <c r="B78" s="114"/>
      <c r="C78" s="18" t="s">
        <v>99</v>
      </c>
      <c r="D78" s="119" t="s">
        <v>171</v>
      </c>
      <c r="E78" s="114" t="s">
        <v>172</v>
      </c>
      <c r="F78" s="164">
        <v>1</v>
      </c>
      <c r="G78" s="137">
        <v>19184.54</v>
      </c>
      <c r="H78" s="109">
        <f>TRUNC((G78*(1+$I$9)),2)</f>
        <v>23932.33</v>
      </c>
      <c r="I78" s="126">
        <f>TRUNC(H78*(F78),2)</f>
        <v>23932.33</v>
      </c>
    </row>
    <row r="79" spans="1:9" x14ac:dyDescent="0.25">
      <c r="A79" s="28"/>
      <c r="B79" s="12"/>
      <c r="C79" s="12"/>
      <c r="D79" s="16"/>
      <c r="E79" s="12"/>
      <c r="F79" s="155"/>
      <c r="G79" s="33"/>
      <c r="H79" s="14" t="s">
        <v>5</v>
      </c>
      <c r="I79" s="29">
        <f>SUM(I78)</f>
        <v>23932.33</v>
      </c>
    </row>
    <row r="80" spans="1:9" x14ac:dyDescent="0.25">
      <c r="A80" s="114"/>
      <c r="B80" s="114"/>
      <c r="C80" s="114"/>
      <c r="D80" s="107"/>
      <c r="E80" s="114"/>
      <c r="F80" s="164"/>
      <c r="G80" s="137"/>
      <c r="H80" s="137"/>
      <c r="I80" s="107"/>
    </row>
    <row r="81" spans="1:9" ht="12.75" x14ac:dyDescent="0.25">
      <c r="A81" s="244" t="s">
        <v>143</v>
      </c>
      <c r="B81" s="244"/>
      <c r="C81" s="244"/>
      <c r="D81" s="244"/>
      <c r="E81" s="244"/>
      <c r="F81" s="244"/>
      <c r="G81" s="244"/>
      <c r="H81" s="244"/>
      <c r="I81" s="125">
        <f>I63+I56+I48+I41+I26+I20+I79+I15+I75</f>
        <v>918875.38</v>
      </c>
    </row>
  </sheetData>
  <mergeCells count="29">
    <mergeCell ref="A81:H81"/>
    <mergeCell ref="A55:I55"/>
    <mergeCell ref="A64:I64"/>
    <mergeCell ref="A1:I1"/>
    <mergeCell ref="A2:I2"/>
    <mergeCell ref="A3:I3"/>
    <mergeCell ref="A4:I4"/>
    <mergeCell ref="A5:I5"/>
    <mergeCell ref="A27:I27"/>
    <mergeCell ref="A21:I21"/>
    <mergeCell ref="A16:I16"/>
    <mergeCell ref="A42:I42"/>
    <mergeCell ref="A49:I49"/>
    <mergeCell ref="H11:H12"/>
    <mergeCell ref="A6:I6"/>
    <mergeCell ref="A7:E7"/>
    <mergeCell ref="A8:E8"/>
    <mergeCell ref="G9:H9"/>
    <mergeCell ref="G8:H8"/>
    <mergeCell ref="A9:E9"/>
    <mergeCell ref="A10:I10"/>
    <mergeCell ref="I11:I12"/>
    <mergeCell ref="A11:A12"/>
    <mergeCell ref="B11:B12"/>
    <mergeCell ref="C11:C12"/>
    <mergeCell ref="D11:D12"/>
    <mergeCell ref="E11:E12"/>
    <mergeCell ref="F11:F12"/>
    <mergeCell ref="G11:G1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39" fitToHeight="0" orientation="portrait" r:id="rId1"/>
  <rowBreaks count="1" manualBreakCount="1">
    <brk id="7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view="pageBreakPreview" topLeftCell="A7" zoomScaleNormal="70" zoomScaleSheetLayoutView="100" workbookViewId="0">
      <selection activeCell="P32" sqref="P32"/>
    </sheetView>
  </sheetViews>
  <sheetFormatPr defaultColWidth="9.140625" defaultRowHeight="12.75" x14ac:dyDescent="0.25"/>
  <cols>
    <col min="1" max="1" width="11.140625" style="25" bestFit="1" customWidth="1"/>
    <col min="2" max="2" width="15.5703125" style="25" customWidth="1"/>
    <col min="3" max="3" width="14.42578125" style="22" customWidth="1"/>
    <col min="4" max="4" width="117.140625" style="22" customWidth="1"/>
    <col min="5" max="5" width="9.140625" style="22"/>
    <col min="6" max="6" width="13.5703125" style="21" customWidth="1"/>
    <col min="7" max="7" width="21.140625" style="21" bestFit="1" customWidth="1"/>
    <col min="8" max="8" width="17.7109375" style="21" bestFit="1" customWidth="1"/>
    <col min="9" max="9" width="19.5703125" style="22" customWidth="1"/>
    <col min="10" max="10" width="11.5703125" style="22" bestFit="1" customWidth="1"/>
    <col min="11" max="16384" width="9.140625" style="22"/>
  </cols>
  <sheetData>
    <row r="1" spans="1:9" x14ac:dyDescent="0.25">
      <c r="A1" s="247"/>
      <c r="B1" s="247"/>
      <c r="C1" s="247"/>
      <c r="D1" s="247"/>
      <c r="E1" s="247"/>
      <c r="F1" s="247"/>
      <c r="G1" s="247"/>
      <c r="H1" s="247"/>
      <c r="I1" s="247"/>
    </row>
    <row r="2" spans="1:9" s="23" customFormat="1" ht="14.25" customHeight="1" x14ac:dyDescent="0.25">
      <c r="A2" s="240" t="s">
        <v>109</v>
      </c>
      <c r="B2" s="240"/>
      <c r="C2" s="240"/>
      <c r="D2" s="240"/>
      <c r="E2" s="240"/>
      <c r="F2" s="240"/>
      <c r="G2" s="240"/>
      <c r="H2" s="240"/>
      <c r="I2" s="240"/>
    </row>
    <row r="3" spans="1:9" s="23" customFormat="1" x14ac:dyDescent="0.25">
      <c r="A3" s="240" t="s">
        <v>110</v>
      </c>
      <c r="B3" s="240"/>
      <c r="C3" s="240"/>
      <c r="D3" s="240"/>
      <c r="E3" s="240"/>
      <c r="F3" s="240"/>
      <c r="G3" s="240"/>
      <c r="H3" s="240"/>
      <c r="I3" s="240"/>
    </row>
    <row r="4" spans="1:9" s="23" customFormat="1" ht="14.25" customHeight="1" x14ac:dyDescent="0.25">
      <c r="A4" s="248"/>
      <c r="B4" s="248"/>
      <c r="C4" s="248"/>
      <c r="D4" s="248"/>
      <c r="E4" s="248"/>
      <c r="F4" s="248"/>
      <c r="G4" s="248"/>
      <c r="H4" s="248"/>
      <c r="I4" s="248"/>
    </row>
    <row r="5" spans="1:9" s="23" customFormat="1" ht="14.25" customHeight="1" x14ac:dyDescent="0.25">
      <c r="A5" s="248"/>
      <c r="B5" s="248"/>
      <c r="C5" s="248"/>
      <c r="D5" s="248"/>
      <c r="E5" s="248"/>
      <c r="F5" s="248"/>
      <c r="G5" s="248"/>
      <c r="H5" s="248"/>
      <c r="I5" s="248"/>
    </row>
    <row r="6" spans="1:9" s="23" customFormat="1" x14ac:dyDescent="0.25">
      <c r="A6" s="240"/>
      <c r="B6" s="240"/>
      <c r="C6" s="240"/>
      <c r="D6" s="240"/>
      <c r="E6" s="240"/>
      <c r="F6" s="240"/>
      <c r="G6" s="240"/>
      <c r="H6" s="240"/>
      <c r="I6" s="240"/>
    </row>
    <row r="7" spans="1:9" s="23" customFormat="1" ht="14.25" customHeight="1" x14ac:dyDescent="0.25">
      <c r="A7" s="240" t="s">
        <v>208</v>
      </c>
      <c r="B7" s="240"/>
      <c r="C7" s="240"/>
      <c r="D7" s="240"/>
      <c r="E7" s="240"/>
      <c r="F7" s="104"/>
      <c r="G7" s="32"/>
      <c r="H7" s="104"/>
      <c r="I7" s="11"/>
    </row>
    <row r="8" spans="1:9" s="23" customFormat="1" ht="14.25" customHeight="1" x14ac:dyDescent="0.25">
      <c r="A8" s="240"/>
      <c r="B8" s="240"/>
      <c r="C8" s="240"/>
      <c r="D8" s="240"/>
      <c r="E8" s="240"/>
      <c r="F8" s="104"/>
      <c r="G8" s="242" t="s">
        <v>84</v>
      </c>
      <c r="H8" s="242"/>
      <c r="I8" s="99">
        <f>'BDI - Equipamento'!D19</f>
        <v>0.17634398636941295</v>
      </c>
    </row>
    <row r="9" spans="1:9" s="23" customFormat="1" ht="14.25" customHeight="1" x14ac:dyDescent="0.25">
      <c r="A9" s="240"/>
      <c r="B9" s="240"/>
      <c r="C9" s="240"/>
      <c r="D9" s="240"/>
      <c r="E9" s="240"/>
      <c r="F9" s="98"/>
      <c r="G9" s="241" t="s">
        <v>85</v>
      </c>
      <c r="H9" s="241"/>
      <c r="I9" s="99">
        <f>'BDI- Obras'!D21</f>
        <v>0.24748036558089037</v>
      </c>
    </row>
    <row r="10" spans="1:9" ht="14.25" customHeight="1" thickBot="1" x14ac:dyDescent="0.3">
      <c r="A10" s="243" t="s">
        <v>135</v>
      </c>
      <c r="B10" s="243"/>
      <c r="C10" s="243"/>
      <c r="D10" s="243"/>
      <c r="E10" s="243"/>
      <c r="F10" s="243"/>
      <c r="G10" s="243"/>
      <c r="H10" s="243"/>
      <c r="I10" s="243"/>
    </row>
    <row r="11" spans="1:9" s="23" customFormat="1" ht="25.5" customHeight="1" x14ac:dyDescent="0.25">
      <c r="A11" s="230" t="s">
        <v>27</v>
      </c>
      <c r="B11" s="232" t="s">
        <v>28</v>
      </c>
      <c r="C11" s="234" t="s">
        <v>29</v>
      </c>
      <c r="D11" s="232" t="s">
        <v>30</v>
      </c>
      <c r="E11" s="234" t="s">
        <v>31</v>
      </c>
      <c r="F11" s="254" t="s">
        <v>82</v>
      </c>
      <c r="G11" s="238" t="s">
        <v>55</v>
      </c>
      <c r="H11" s="254" t="s">
        <v>32</v>
      </c>
      <c r="I11" s="228" t="s">
        <v>33</v>
      </c>
    </row>
    <row r="12" spans="1:9" s="24" customFormat="1" x14ac:dyDescent="0.25">
      <c r="A12" s="231"/>
      <c r="B12" s="233"/>
      <c r="C12" s="235"/>
      <c r="D12" s="233"/>
      <c r="E12" s="235"/>
      <c r="F12" s="255"/>
      <c r="G12" s="239"/>
      <c r="H12" s="255"/>
      <c r="I12" s="229"/>
    </row>
    <row r="13" spans="1:9" s="23" customFormat="1" x14ac:dyDescent="0.25">
      <c r="A13" s="252"/>
      <c r="B13" s="245"/>
      <c r="C13" s="245"/>
      <c r="D13" s="245"/>
      <c r="E13" s="245"/>
      <c r="F13" s="245"/>
      <c r="G13" s="245"/>
      <c r="H13" s="245"/>
      <c r="I13" s="253"/>
    </row>
    <row r="14" spans="1:9" s="23" customFormat="1" x14ac:dyDescent="0.25">
      <c r="A14" s="26" t="s">
        <v>3</v>
      </c>
      <c r="B14" s="15"/>
      <c r="C14" s="15"/>
      <c r="D14" s="258" t="s">
        <v>13</v>
      </c>
      <c r="E14" s="258"/>
      <c r="F14" s="258"/>
      <c r="G14" s="258"/>
      <c r="H14" s="258"/>
      <c r="I14" s="30"/>
    </row>
    <row r="15" spans="1:9" s="23" customFormat="1" ht="30" x14ac:dyDescent="0.25">
      <c r="A15" s="18" t="s">
        <v>4</v>
      </c>
      <c r="B15" s="111"/>
      <c r="C15" s="105" t="s">
        <v>99</v>
      </c>
      <c r="D15" s="118" t="s">
        <v>111</v>
      </c>
      <c r="E15" s="117" t="s">
        <v>83</v>
      </c>
      <c r="F15" s="139">
        <v>1</v>
      </c>
      <c r="G15" s="106">
        <v>7650</v>
      </c>
      <c r="H15" s="106">
        <f>TRUNC((G15*(1+$I$8)),2)</f>
        <v>8999.0300000000007</v>
      </c>
      <c r="I15" s="106">
        <f>TRUNC(H15*(F15),2)</f>
        <v>8999.0300000000007</v>
      </c>
    </row>
    <row r="16" spans="1:9" s="23" customFormat="1" ht="45" x14ac:dyDescent="0.25">
      <c r="A16" s="18" t="s">
        <v>6</v>
      </c>
      <c r="B16" s="111"/>
      <c r="C16" s="105" t="s">
        <v>99</v>
      </c>
      <c r="D16" s="118" t="s">
        <v>112</v>
      </c>
      <c r="E16" s="117" t="s">
        <v>83</v>
      </c>
      <c r="F16" s="139">
        <v>1</v>
      </c>
      <c r="G16" s="106">
        <v>2310</v>
      </c>
      <c r="H16" s="106">
        <f t="shared" ref="H16:H26" si="0">TRUNC((G16*(1+$I$8)),2)</f>
        <v>2717.35</v>
      </c>
      <c r="I16" s="106">
        <f t="shared" ref="I16:I26" si="1">TRUNC(H16*(F16),2)</f>
        <v>2717.35</v>
      </c>
    </row>
    <row r="17" spans="1:9" s="23" customFormat="1" ht="30" x14ac:dyDescent="0.25">
      <c r="A17" s="18" t="s">
        <v>66</v>
      </c>
      <c r="B17" s="111"/>
      <c r="C17" s="105" t="s">
        <v>99</v>
      </c>
      <c r="D17" s="118" t="s">
        <v>113</v>
      </c>
      <c r="E17" s="117" t="s">
        <v>83</v>
      </c>
      <c r="F17" s="139">
        <v>1</v>
      </c>
      <c r="G17" s="106">
        <v>39120</v>
      </c>
      <c r="H17" s="106">
        <f t="shared" si="0"/>
        <v>46018.57</v>
      </c>
      <c r="I17" s="106">
        <f t="shared" si="1"/>
        <v>46018.57</v>
      </c>
    </row>
    <row r="18" spans="1:9" s="23" customFormat="1" ht="30" x14ac:dyDescent="0.25">
      <c r="A18" s="18" t="s">
        <v>81</v>
      </c>
      <c r="B18" s="111"/>
      <c r="C18" s="105" t="s">
        <v>99</v>
      </c>
      <c r="D18" s="118" t="s">
        <v>114</v>
      </c>
      <c r="E18" s="117" t="s">
        <v>83</v>
      </c>
      <c r="F18" s="139">
        <v>1</v>
      </c>
      <c r="G18" s="106">
        <v>1400</v>
      </c>
      <c r="H18" s="106">
        <f t="shared" si="0"/>
        <v>1646.88</v>
      </c>
      <c r="I18" s="106">
        <f t="shared" si="1"/>
        <v>1646.88</v>
      </c>
    </row>
    <row r="19" spans="1:9" s="23" customFormat="1" ht="40.5" customHeight="1" x14ac:dyDescent="0.25">
      <c r="A19" s="18" t="s">
        <v>137</v>
      </c>
      <c r="B19" s="111"/>
      <c r="C19" s="105" t="s">
        <v>99</v>
      </c>
      <c r="D19" s="118" t="s">
        <v>115</v>
      </c>
      <c r="E19" s="117" t="s">
        <v>83</v>
      </c>
      <c r="F19" s="139">
        <v>1</v>
      </c>
      <c r="G19" s="106">
        <v>1200</v>
      </c>
      <c r="H19" s="106">
        <f t="shared" si="0"/>
        <v>1411.61</v>
      </c>
      <c r="I19" s="106">
        <f t="shared" si="1"/>
        <v>1411.61</v>
      </c>
    </row>
    <row r="20" spans="1:9" s="23" customFormat="1" ht="30" x14ac:dyDescent="0.25">
      <c r="A20" s="18" t="s">
        <v>138</v>
      </c>
      <c r="B20" s="111"/>
      <c r="C20" s="105" t="s">
        <v>99</v>
      </c>
      <c r="D20" s="118" t="s">
        <v>116</v>
      </c>
      <c r="E20" s="117" t="s">
        <v>83</v>
      </c>
      <c r="F20" s="139">
        <v>6</v>
      </c>
      <c r="G20" s="106">
        <v>10480</v>
      </c>
      <c r="H20" s="106">
        <f t="shared" si="0"/>
        <v>12328.08</v>
      </c>
      <c r="I20" s="106">
        <f t="shared" si="1"/>
        <v>73968.479999999996</v>
      </c>
    </row>
    <row r="21" spans="1:9" s="23" customFormat="1" ht="30" x14ac:dyDescent="0.25">
      <c r="A21" s="18" t="s">
        <v>139</v>
      </c>
      <c r="B21" s="111"/>
      <c r="C21" s="105" t="s">
        <v>99</v>
      </c>
      <c r="D21" s="118" t="s">
        <v>117</v>
      </c>
      <c r="E21" s="117" t="s">
        <v>83</v>
      </c>
      <c r="F21" s="139">
        <v>1</v>
      </c>
      <c r="G21" s="106">
        <v>17990</v>
      </c>
      <c r="H21" s="106">
        <f t="shared" si="0"/>
        <v>21162.42</v>
      </c>
      <c r="I21" s="106">
        <f t="shared" si="1"/>
        <v>21162.42</v>
      </c>
    </row>
    <row r="22" spans="1:9" s="23" customFormat="1" ht="15" x14ac:dyDescent="0.25">
      <c r="A22" s="18" t="s">
        <v>140</v>
      </c>
      <c r="B22" s="111"/>
      <c r="C22" s="105" t="s">
        <v>99</v>
      </c>
      <c r="D22" s="118" t="s">
        <v>118</v>
      </c>
      <c r="E22" s="117" t="s">
        <v>83</v>
      </c>
      <c r="F22" s="139">
        <v>1</v>
      </c>
      <c r="G22" s="106">
        <v>7240</v>
      </c>
      <c r="H22" s="106">
        <f t="shared" si="0"/>
        <v>8516.73</v>
      </c>
      <c r="I22" s="106">
        <f t="shared" si="1"/>
        <v>8516.73</v>
      </c>
    </row>
    <row r="23" spans="1:9" s="23" customFormat="1" ht="30" x14ac:dyDescent="0.25">
      <c r="A23" s="18" t="s">
        <v>174</v>
      </c>
      <c r="B23" s="105"/>
      <c r="C23" s="105" t="s">
        <v>99</v>
      </c>
      <c r="D23" s="118" t="s">
        <v>119</v>
      </c>
      <c r="E23" s="117" t="s">
        <v>83</v>
      </c>
      <c r="F23" s="138">
        <v>1</v>
      </c>
      <c r="G23" s="106">
        <v>2800</v>
      </c>
      <c r="H23" s="106">
        <f t="shared" si="0"/>
        <v>3293.76</v>
      </c>
      <c r="I23" s="106">
        <f t="shared" si="1"/>
        <v>3293.76</v>
      </c>
    </row>
    <row r="24" spans="1:9" s="23" customFormat="1" ht="60" x14ac:dyDescent="0.25">
      <c r="A24" s="18" t="s">
        <v>141</v>
      </c>
      <c r="B24" s="105"/>
      <c r="C24" s="105" t="s">
        <v>99</v>
      </c>
      <c r="D24" s="118" t="s">
        <v>200</v>
      </c>
      <c r="E24" s="117" t="s">
        <v>83</v>
      </c>
      <c r="F24" s="140">
        <v>3</v>
      </c>
      <c r="G24" s="106">
        <v>250160</v>
      </c>
      <c r="H24" s="106">
        <f t="shared" si="0"/>
        <v>294274.21000000002</v>
      </c>
      <c r="I24" s="106">
        <f t="shared" si="1"/>
        <v>882822.63</v>
      </c>
    </row>
    <row r="25" spans="1:9" s="23" customFormat="1" ht="15" x14ac:dyDescent="0.25">
      <c r="A25" s="18" t="s">
        <v>142</v>
      </c>
      <c r="B25" s="144"/>
      <c r="C25" s="105" t="s">
        <v>99</v>
      </c>
      <c r="D25" s="145" t="s">
        <v>206</v>
      </c>
      <c r="E25" s="117" t="s">
        <v>83</v>
      </c>
      <c r="F25" s="147">
        <v>3</v>
      </c>
      <c r="G25" s="148">
        <v>25107.21</v>
      </c>
      <c r="H25" s="106">
        <f t="shared" si="0"/>
        <v>29534.71</v>
      </c>
      <c r="I25" s="148">
        <f t="shared" si="1"/>
        <v>88604.13</v>
      </c>
    </row>
    <row r="26" spans="1:9" s="23" customFormat="1" ht="15" x14ac:dyDescent="0.25">
      <c r="A26" s="18" t="s">
        <v>205</v>
      </c>
      <c r="B26" s="144"/>
      <c r="C26" s="105" t="s">
        <v>99</v>
      </c>
      <c r="D26" s="145" t="s">
        <v>207</v>
      </c>
      <c r="E26" s="117" t="s">
        <v>83</v>
      </c>
      <c r="F26" s="147">
        <v>1</v>
      </c>
      <c r="G26" s="148">
        <v>84782.98</v>
      </c>
      <c r="H26" s="106">
        <f t="shared" si="0"/>
        <v>99733.94</v>
      </c>
      <c r="I26" s="148">
        <f t="shared" si="1"/>
        <v>99733.94</v>
      </c>
    </row>
    <row r="27" spans="1:9" s="23" customFormat="1" x14ac:dyDescent="0.25">
      <c r="A27" s="29"/>
      <c r="B27" s="29"/>
      <c r="C27" s="29"/>
      <c r="D27" s="29"/>
      <c r="E27" s="29"/>
      <c r="F27" s="29"/>
      <c r="G27" s="29"/>
      <c r="H27" s="14" t="s">
        <v>5</v>
      </c>
      <c r="I27" s="29">
        <f>SUM(I10:I26)</f>
        <v>1238895.5299999998</v>
      </c>
    </row>
    <row r="28" spans="1:9" s="23" customFormat="1" ht="15" customHeight="1" x14ac:dyDescent="0.25">
      <c r="A28" s="259"/>
      <c r="B28" s="259"/>
      <c r="C28" s="259"/>
      <c r="D28" s="259"/>
      <c r="E28" s="259"/>
      <c r="F28" s="259"/>
      <c r="G28" s="259"/>
      <c r="H28" s="259"/>
      <c r="I28" s="259"/>
    </row>
    <row r="29" spans="1:9" s="23" customFormat="1" x14ac:dyDescent="0.25">
      <c r="A29" s="26" t="s">
        <v>7</v>
      </c>
      <c r="B29" s="15"/>
      <c r="C29" s="15"/>
      <c r="D29" s="258" t="s">
        <v>175</v>
      </c>
      <c r="E29" s="258"/>
      <c r="F29" s="258"/>
      <c r="G29" s="258"/>
      <c r="H29" s="258"/>
      <c r="I29" s="30"/>
    </row>
    <row r="30" spans="1:9" s="23" customFormat="1" ht="75" x14ac:dyDescent="0.25">
      <c r="A30" s="18" t="s">
        <v>8</v>
      </c>
      <c r="B30" s="105"/>
      <c r="C30" s="105" t="s">
        <v>99</v>
      </c>
      <c r="D30" s="118" t="s">
        <v>176</v>
      </c>
      <c r="E30" s="117" t="s">
        <v>83</v>
      </c>
      <c r="F30" s="140">
        <v>1</v>
      </c>
      <c r="G30" s="106">
        <v>9030</v>
      </c>
      <c r="H30" s="106">
        <f>TRUNC((G30*(1+$I$9)),2)</f>
        <v>11264.74</v>
      </c>
      <c r="I30" s="106">
        <f t="shared" ref="I30:I33" si="2">TRUNC(H30*(F30),2)</f>
        <v>11264.74</v>
      </c>
    </row>
    <row r="31" spans="1:9" s="23" customFormat="1" ht="45" x14ac:dyDescent="0.25">
      <c r="A31" s="18" t="s">
        <v>46</v>
      </c>
      <c r="B31" s="105"/>
      <c r="C31" s="105" t="s">
        <v>99</v>
      </c>
      <c r="D31" s="118" t="s">
        <v>177</v>
      </c>
      <c r="E31" s="117" t="s">
        <v>83</v>
      </c>
      <c r="F31" s="140">
        <v>1</v>
      </c>
      <c r="G31" s="106">
        <v>5980</v>
      </c>
      <c r="H31" s="106">
        <f t="shared" ref="H31:H33" si="3">TRUNC((G31*(1+$I$9)),2)</f>
        <v>7459.93</v>
      </c>
      <c r="I31" s="106">
        <f t="shared" si="2"/>
        <v>7459.93</v>
      </c>
    </row>
    <row r="32" spans="1:9" s="23" customFormat="1" ht="45" x14ac:dyDescent="0.25">
      <c r="A32" s="18" t="s">
        <v>65</v>
      </c>
      <c r="B32" s="105"/>
      <c r="C32" s="105" t="s">
        <v>99</v>
      </c>
      <c r="D32" s="118" t="s">
        <v>178</v>
      </c>
      <c r="E32" s="117" t="s">
        <v>179</v>
      </c>
      <c r="F32" s="140">
        <v>3</v>
      </c>
      <c r="G32" s="106">
        <v>1090</v>
      </c>
      <c r="H32" s="106">
        <f t="shared" si="3"/>
        <v>1359.75</v>
      </c>
      <c r="I32" s="106">
        <f t="shared" si="2"/>
        <v>4079.25</v>
      </c>
    </row>
    <row r="33" spans="1:9" s="23" customFormat="1" ht="30" x14ac:dyDescent="0.25">
      <c r="A33" s="18" t="s">
        <v>9</v>
      </c>
      <c r="B33" s="144">
        <v>3366</v>
      </c>
      <c r="C33" s="144" t="s">
        <v>62</v>
      </c>
      <c r="D33" s="145" t="s">
        <v>191</v>
      </c>
      <c r="E33" s="146" t="s">
        <v>190</v>
      </c>
      <c r="F33" s="147">
        <v>12</v>
      </c>
      <c r="G33" s="148">
        <v>139.5</v>
      </c>
      <c r="H33" s="106">
        <f t="shared" si="3"/>
        <v>174.02</v>
      </c>
      <c r="I33" s="106">
        <f t="shared" si="2"/>
        <v>2088.2399999999998</v>
      </c>
    </row>
    <row r="34" spans="1:9" s="23" customFormat="1" x14ac:dyDescent="0.25">
      <c r="A34" s="29"/>
      <c r="B34" s="29"/>
      <c r="C34" s="29"/>
      <c r="D34" s="29" t="s">
        <v>189</v>
      </c>
      <c r="E34" s="29"/>
      <c r="F34" s="29"/>
      <c r="G34" s="29"/>
      <c r="H34" s="14" t="s">
        <v>5</v>
      </c>
      <c r="I34" s="29">
        <f>SUM(I30:I33)</f>
        <v>24892.159999999996</v>
      </c>
    </row>
    <row r="35" spans="1:9" ht="17.25" thickBot="1" x14ac:dyDescent="0.3">
      <c r="A35" s="256" t="s">
        <v>86</v>
      </c>
      <c r="B35" s="257"/>
      <c r="C35" s="257"/>
      <c r="D35" s="257"/>
      <c r="E35" s="257"/>
      <c r="F35" s="257"/>
      <c r="G35" s="257"/>
      <c r="H35" s="257"/>
      <c r="I35" s="17">
        <f>I34+I27</f>
        <v>1263787.6899999997</v>
      </c>
    </row>
  </sheetData>
  <mergeCells count="26">
    <mergeCell ref="A35:H35"/>
    <mergeCell ref="G11:G12"/>
    <mergeCell ref="H11:H12"/>
    <mergeCell ref="I11:I12"/>
    <mergeCell ref="A13:I13"/>
    <mergeCell ref="D14:H14"/>
    <mergeCell ref="A11:A12"/>
    <mergeCell ref="B11:B12"/>
    <mergeCell ref="C11:C12"/>
    <mergeCell ref="D11:D12"/>
    <mergeCell ref="E11:E12"/>
    <mergeCell ref="F11:F12"/>
    <mergeCell ref="D29:H29"/>
    <mergeCell ref="A28:I28"/>
    <mergeCell ref="A10:I10"/>
    <mergeCell ref="A1:I1"/>
    <mergeCell ref="A2:I2"/>
    <mergeCell ref="A3:I3"/>
    <mergeCell ref="A4:I4"/>
    <mergeCell ref="A5:I5"/>
    <mergeCell ref="A6:I6"/>
    <mergeCell ref="A7:E7"/>
    <mergeCell ref="A8:E8"/>
    <mergeCell ref="G8:H8"/>
    <mergeCell ref="A9:E9"/>
    <mergeCell ref="G9:H9"/>
  </mergeCells>
  <printOptions horizontalCentered="1"/>
  <pageMargins left="0.25" right="0.25" top="0.75" bottom="0.75" header="0.3" footer="0.3"/>
  <pageSetup paperSize="9" scale="4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view="pageBreakPreview" topLeftCell="A4" zoomScale="85" zoomScaleNormal="100" zoomScaleSheetLayoutView="85" workbookViewId="0">
      <selection activeCell="J46" sqref="J46"/>
    </sheetView>
  </sheetViews>
  <sheetFormatPr defaultColWidth="9.140625" defaultRowHeight="11.25" x14ac:dyDescent="0.25"/>
  <cols>
    <col min="1" max="1" width="9.140625" style="1" customWidth="1"/>
    <col min="2" max="2" width="55.85546875" style="1" customWidth="1"/>
    <col min="3" max="3" width="23.85546875" style="151" customWidth="1"/>
    <col min="4" max="4" width="9.7109375" style="1" bestFit="1" customWidth="1"/>
    <col min="5" max="6" width="17.42578125" style="1" bestFit="1" customWidth="1"/>
    <col min="7" max="7" width="20.7109375" style="1" bestFit="1" customWidth="1"/>
    <col min="8" max="8" width="20.28515625" style="1" bestFit="1" customWidth="1"/>
    <col min="9" max="9" width="18.85546875" style="1" bestFit="1" customWidth="1"/>
    <col min="10" max="10" width="19.140625" style="1" bestFit="1" customWidth="1"/>
    <col min="11" max="11" width="16.28515625" style="1" bestFit="1" customWidth="1"/>
    <col min="12" max="16384" width="9.140625" style="1"/>
  </cols>
  <sheetData>
    <row r="1" spans="1:11" ht="12.75" customHeight="1" x14ac:dyDescent="0.25">
      <c r="A1" s="260" t="s">
        <v>198</v>
      </c>
      <c r="B1" s="261"/>
      <c r="C1" s="261"/>
      <c r="D1" s="261"/>
      <c r="E1" s="261"/>
      <c r="F1" s="261"/>
      <c r="G1" s="261"/>
      <c r="H1" s="261"/>
      <c r="I1" s="261"/>
      <c r="J1" s="261"/>
      <c r="K1" s="262"/>
    </row>
    <row r="2" spans="1:11" ht="12.75" customHeight="1" x14ac:dyDescent="0.25">
      <c r="A2" s="263"/>
      <c r="B2" s="264"/>
      <c r="C2" s="264"/>
      <c r="D2" s="264"/>
      <c r="E2" s="264"/>
      <c r="F2" s="264"/>
      <c r="G2" s="264"/>
      <c r="H2" s="264"/>
      <c r="I2" s="264"/>
      <c r="J2" s="264"/>
      <c r="K2" s="265"/>
    </row>
    <row r="3" spans="1:11" x14ac:dyDescent="0.25">
      <c r="A3" s="263"/>
      <c r="B3" s="264"/>
      <c r="C3" s="264"/>
      <c r="D3" s="264"/>
      <c r="E3" s="264"/>
      <c r="F3" s="264"/>
      <c r="G3" s="264"/>
      <c r="H3" s="264"/>
      <c r="I3" s="264"/>
      <c r="J3" s="264"/>
      <c r="K3" s="265"/>
    </row>
    <row r="4" spans="1:11" x14ac:dyDescent="0.25">
      <c r="A4" s="266" t="s">
        <v>14</v>
      </c>
      <c r="B4" s="267"/>
      <c r="C4" s="267"/>
      <c r="D4" s="267"/>
      <c r="E4" s="2"/>
      <c r="F4" s="2"/>
      <c r="G4" s="2"/>
      <c r="H4" s="2"/>
      <c r="I4" s="2"/>
      <c r="J4" s="2"/>
      <c r="K4" s="3"/>
    </row>
    <row r="5" spans="1:11" ht="31.5" customHeight="1" x14ac:dyDescent="0.25">
      <c r="A5" s="268" t="s">
        <v>15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</row>
    <row r="6" spans="1:11" ht="15.75" customHeight="1" x14ac:dyDescent="0.25">
      <c r="A6" s="191" t="s">
        <v>35</v>
      </c>
      <c r="B6" s="192" t="s">
        <v>109</v>
      </c>
      <c r="C6" s="193"/>
      <c r="D6" s="192"/>
      <c r="E6" s="192"/>
      <c r="F6" s="192"/>
      <c r="G6" s="192"/>
      <c r="H6" s="192"/>
      <c r="I6" s="192"/>
      <c r="J6" s="192"/>
      <c r="K6" s="192"/>
    </row>
    <row r="7" spans="1:11" ht="15.75" customHeight="1" x14ac:dyDescent="0.25">
      <c r="A7" s="191" t="s">
        <v>36</v>
      </c>
      <c r="B7" s="194" t="s">
        <v>110</v>
      </c>
      <c r="C7" s="195"/>
      <c r="D7" s="196"/>
      <c r="E7" s="5"/>
      <c r="F7" s="5"/>
      <c r="G7" s="5"/>
      <c r="H7" s="5"/>
      <c r="I7" s="5"/>
      <c r="J7" s="5"/>
      <c r="K7" s="5"/>
    </row>
    <row r="8" spans="1:11" ht="15.75" customHeight="1" x14ac:dyDescent="0.25">
      <c r="A8" s="191"/>
      <c r="B8" s="194"/>
      <c r="C8" s="195"/>
      <c r="D8" s="196"/>
      <c r="E8" s="5"/>
      <c r="F8" s="5"/>
      <c r="G8" s="5"/>
      <c r="H8" s="5"/>
      <c r="I8" s="5"/>
      <c r="J8" s="5"/>
      <c r="K8" s="5"/>
    </row>
    <row r="9" spans="1:11" ht="12.75" x14ac:dyDescent="0.25">
      <c r="A9" s="196"/>
      <c r="B9" s="196"/>
      <c r="C9" s="197"/>
      <c r="D9" s="196"/>
      <c r="E9" s="5"/>
      <c r="F9" s="5"/>
      <c r="G9" s="5"/>
      <c r="H9" s="5"/>
      <c r="I9" s="5"/>
      <c r="J9" s="5"/>
      <c r="K9" s="5"/>
    </row>
    <row r="10" spans="1:11" ht="12.75" x14ac:dyDescent="0.25">
      <c r="A10" s="198" t="s">
        <v>16</v>
      </c>
      <c r="B10" s="198" t="s">
        <v>17</v>
      </c>
      <c r="C10" s="199" t="s">
        <v>18</v>
      </c>
      <c r="D10" s="198" t="s">
        <v>19</v>
      </c>
      <c r="E10" s="200" t="s">
        <v>20</v>
      </c>
      <c r="F10" s="200" t="s">
        <v>21</v>
      </c>
      <c r="G10" s="200" t="s">
        <v>22</v>
      </c>
      <c r="H10" s="200" t="s">
        <v>23</v>
      </c>
      <c r="I10" s="200" t="s">
        <v>24</v>
      </c>
      <c r="J10" s="200" t="s">
        <v>25</v>
      </c>
      <c r="K10" s="200"/>
    </row>
    <row r="11" spans="1:11" ht="15" customHeight="1" x14ac:dyDescent="0.25">
      <c r="A11" s="201">
        <f>Resumo!A8</f>
        <v>1</v>
      </c>
      <c r="B11" s="202" t="str">
        <f>Resumo!B8</f>
        <v>Instalações Elétricas</v>
      </c>
      <c r="C11" s="203"/>
      <c r="D11" s="203"/>
      <c r="E11" s="204"/>
      <c r="F11" s="204"/>
      <c r="G11" s="204"/>
      <c r="H11" s="204"/>
      <c r="I11" s="204"/>
      <c r="J11" s="204"/>
      <c r="K11" s="205"/>
    </row>
    <row r="12" spans="1:11" ht="12.75" x14ac:dyDescent="0.25">
      <c r="A12" s="200" t="str">
        <f>Resumo!A9</f>
        <v>1.1</v>
      </c>
      <c r="B12" s="206" t="str">
        <f>Resumo!B9</f>
        <v>SERVIÇOS TÉCNICOS</v>
      </c>
      <c r="C12" s="207">
        <f>Resumo!C9</f>
        <v>17316.8</v>
      </c>
      <c r="D12" s="208">
        <f>C12/$C$35</f>
        <v>7.9337943808248882E-3</v>
      </c>
      <c r="E12" s="209">
        <v>0.16669999999999999</v>
      </c>
      <c r="F12" s="209">
        <v>0.16669999999999999</v>
      </c>
      <c r="G12" s="209">
        <v>0.16669999999999999</v>
      </c>
      <c r="H12" s="209">
        <v>0.16669999999999999</v>
      </c>
      <c r="I12" s="209">
        <v>0.1666</v>
      </c>
      <c r="J12" s="209">
        <v>0.1666</v>
      </c>
      <c r="K12" s="6">
        <f t="shared" ref="K12:K29" si="0">SUM(E12:J12)</f>
        <v>0.99999999999999989</v>
      </c>
    </row>
    <row r="13" spans="1:11" ht="12.75" x14ac:dyDescent="0.25">
      <c r="A13" s="200"/>
      <c r="B13" s="206"/>
      <c r="C13" s="207"/>
      <c r="D13" s="208"/>
      <c r="E13" s="210">
        <f>E12*$C12</f>
        <v>2886.7105599999995</v>
      </c>
      <c r="F13" s="210">
        <f t="shared" ref="F13:J13" si="1">F12*$C12</f>
        <v>2886.7105599999995</v>
      </c>
      <c r="G13" s="210">
        <f t="shared" si="1"/>
        <v>2886.7105599999995</v>
      </c>
      <c r="H13" s="210">
        <f t="shared" si="1"/>
        <v>2886.7105599999995</v>
      </c>
      <c r="I13" s="210">
        <f t="shared" si="1"/>
        <v>2884.9788799999997</v>
      </c>
      <c r="J13" s="210">
        <f t="shared" si="1"/>
        <v>2884.9788799999997</v>
      </c>
      <c r="K13" s="210">
        <f t="shared" si="0"/>
        <v>17316.799999999996</v>
      </c>
    </row>
    <row r="14" spans="1:11" ht="12.75" x14ac:dyDescent="0.25">
      <c r="A14" s="200" t="str">
        <f>Resumo!A10</f>
        <v>1.2</v>
      </c>
      <c r="B14" s="206" t="str">
        <f>Resumo!B10</f>
        <v xml:space="preserve">ABERTURA DE VALAS </v>
      </c>
      <c r="C14" s="207">
        <f>Resumo!C10</f>
        <v>14328.740000000002</v>
      </c>
      <c r="D14" s="208">
        <f>C14/$C$35</f>
        <v>6.5647970119364334E-3</v>
      </c>
      <c r="E14" s="209">
        <v>0.5</v>
      </c>
      <c r="F14" s="209">
        <v>0.5</v>
      </c>
      <c r="G14" s="211"/>
      <c r="H14" s="211"/>
      <c r="I14" s="211"/>
      <c r="J14" s="211"/>
      <c r="K14" s="6">
        <f t="shared" si="0"/>
        <v>1</v>
      </c>
    </row>
    <row r="15" spans="1:11" ht="12.75" x14ac:dyDescent="0.25">
      <c r="A15" s="200"/>
      <c r="B15" s="206"/>
      <c r="C15" s="207"/>
      <c r="D15" s="208"/>
      <c r="E15" s="210">
        <f>E14*$C14</f>
        <v>7164.3700000000008</v>
      </c>
      <c r="F15" s="210">
        <f t="shared" ref="F15:J15" si="2">F14*$C14</f>
        <v>7164.3700000000008</v>
      </c>
      <c r="G15" s="210">
        <f t="shared" si="2"/>
        <v>0</v>
      </c>
      <c r="H15" s="210">
        <f t="shared" si="2"/>
        <v>0</v>
      </c>
      <c r="I15" s="210">
        <f t="shared" si="2"/>
        <v>0</v>
      </c>
      <c r="J15" s="210">
        <f t="shared" si="2"/>
        <v>0</v>
      </c>
      <c r="K15" s="210">
        <f t="shared" si="0"/>
        <v>14328.740000000002</v>
      </c>
    </row>
    <row r="16" spans="1:11" ht="12.75" x14ac:dyDescent="0.25">
      <c r="A16" s="200" t="str">
        <f>Resumo!A11</f>
        <v>1.3</v>
      </c>
      <c r="B16" s="206" t="str">
        <f>Resumo!B11</f>
        <v>TUBULAÇÃO ENTERRADA</v>
      </c>
      <c r="C16" s="207">
        <f>Resumo!C11</f>
        <v>10260.92</v>
      </c>
      <c r="D16" s="208">
        <f>C16/$C$35</f>
        <v>4.7011012102752079E-3</v>
      </c>
      <c r="E16" s="211"/>
      <c r="F16" s="209">
        <v>0.2</v>
      </c>
      <c r="G16" s="209">
        <v>0.5</v>
      </c>
      <c r="H16" s="209">
        <v>0.3</v>
      </c>
      <c r="I16" s="4"/>
      <c r="J16" s="4"/>
      <c r="K16" s="6">
        <f t="shared" si="0"/>
        <v>1</v>
      </c>
    </row>
    <row r="17" spans="1:11" ht="12.75" x14ac:dyDescent="0.25">
      <c r="A17" s="200"/>
      <c r="B17" s="206"/>
      <c r="C17" s="207"/>
      <c r="D17" s="208"/>
      <c r="E17" s="210">
        <f>E16*$C16</f>
        <v>0</v>
      </c>
      <c r="F17" s="210">
        <f t="shared" ref="F17:J17" si="3">F16*$C16</f>
        <v>2052.1840000000002</v>
      </c>
      <c r="G17" s="210">
        <f t="shared" si="3"/>
        <v>5130.46</v>
      </c>
      <c r="H17" s="210">
        <f t="shared" si="3"/>
        <v>3078.2759999999998</v>
      </c>
      <c r="I17" s="210">
        <f t="shared" si="3"/>
        <v>0</v>
      </c>
      <c r="J17" s="210">
        <f t="shared" si="3"/>
        <v>0</v>
      </c>
      <c r="K17" s="210">
        <f t="shared" si="0"/>
        <v>10260.92</v>
      </c>
    </row>
    <row r="18" spans="1:11" ht="12.75" x14ac:dyDescent="0.25">
      <c r="A18" s="200" t="str">
        <f>Resumo!A12</f>
        <v>1.4</v>
      </c>
      <c r="B18" s="206" t="str">
        <f>Resumo!B12</f>
        <v xml:space="preserve"> CABEAMENTO E ACESSORIOS </v>
      </c>
      <c r="C18" s="207">
        <f>Resumo!C12</f>
        <v>121824.72000000002</v>
      </c>
      <c r="D18" s="208">
        <f>C18/$C$35</f>
        <v>5.5814716286009286E-2</v>
      </c>
      <c r="E18" s="211"/>
      <c r="F18" s="209">
        <v>0.1</v>
      </c>
      <c r="G18" s="209">
        <v>0.1</v>
      </c>
      <c r="H18" s="211">
        <v>0.8</v>
      </c>
      <c r="I18" s="211"/>
      <c r="J18" s="211"/>
      <c r="K18" s="6">
        <f t="shared" si="0"/>
        <v>1</v>
      </c>
    </row>
    <row r="19" spans="1:11" ht="12.75" x14ac:dyDescent="0.25">
      <c r="A19" s="200"/>
      <c r="B19" s="206"/>
      <c r="C19" s="207"/>
      <c r="D19" s="208"/>
      <c r="E19" s="210">
        <f>E18*$C18</f>
        <v>0</v>
      </c>
      <c r="F19" s="210">
        <f>F18*$C18</f>
        <v>12182.472000000002</v>
      </c>
      <c r="G19" s="210">
        <f t="shared" ref="G19:J19" si="4">G18*$C18</f>
        <v>12182.472000000002</v>
      </c>
      <c r="H19" s="210">
        <f t="shared" si="4"/>
        <v>97459.776000000013</v>
      </c>
      <c r="I19" s="210">
        <f t="shared" si="4"/>
        <v>0</v>
      </c>
      <c r="J19" s="210">
        <f t="shared" si="4"/>
        <v>0</v>
      </c>
      <c r="K19" s="210">
        <f t="shared" si="0"/>
        <v>121824.72000000002</v>
      </c>
    </row>
    <row r="20" spans="1:11" ht="12.75" x14ac:dyDescent="0.25">
      <c r="A20" s="200" t="str">
        <f>Resumo!A13</f>
        <v>1.5</v>
      </c>
      <c r="B20" s="206" t="str">
        <f>Resumo!B13</f>
        <v>ATERRAMENTO</v>
      </c>
      <c r="C20" s="207">
        <f>Resumo!C13</f>
        <v>18697.920000000002</v>
      </c>
      <c r="D20" s="208">
        <f>C20/$C$35</f>
        <v>8.5665626806981261E-3</v>
      </c>
      <c r="E20" s="4"/>
      <c r="F20" s="209">
        <v>0.5</v>
      </c>
      <c r="G20" s="209">
        <v>0.5</v>
      </c>
      <c r="H20" s="4"/>
      <c r="I20" s="4"/>
      <c r="J20" s="4"/>
      <c r="K20" s="6">
        <f t="shared" si="0"/>
        <v>1</v>
      </c>
    </row>
    <row r="21" spans="1:11" ht="12.75" x14ac:dyDescent="0.25">
      <c r="A21" s="200"/>
      <c r="B21" s="206"/>
      <c r="C21" s="207"/>
      <c r="D21" s="208"/>
      <c r="E21" s="210">
        <f>E20*$C20</f>
        <v>0</v>
      </c>
      <c r="F21" s="210">
        <f t="shared" ref="F21:J21" si="5">F20*$C20</f>
        <v>9348.9600000000009</v>
      </c>
      <c r="G21" s="210">
        <f t="shared" si="5"/>
        <v>9348.9600000000009</v>
      </c>
      <c r="H21" s="210">
        <f t="shared" si="5"/>
        <v>0</v>
      </c>
      <c r="I21" s="210">
        <f t="shared" si="5"/>
        <v>0</v>
      </c>
      <c r="J21" s="210">
        <f t="shared" si="5"/>
        <v>0</v>
      </c>
      <c r="K21" s="210">
        <f t="shared" si="0"/>
        <v>18697.920000000002</v>
      </c>
    </row>
    <row r="22" spans="1:11" ht="12.75" x14ac:dyDescent="0.25">
      <c r="A22" s="200" t="str">
        <f>Resumo!A14</f>
        <v>1.6</v>
      </c>
      <c r="B22" s="206" t="str">
        <f>Resumo!B14</f>
        <v>ILUMINAÇÃO</v>
      </c>
      <c r="C22" s="207">
        <f>Resumo!C14</f>
        <v>7115.8899999999994</v>
      </c>
      <c r="D22" s="208">
        <f>C22/$C$35</f>
        <v>3.2601871071195609E-3</v>
      </c>
      <c r="E22" s="211"/>
      <c r="F22" s="211"/>
      <c r="G22" s="211">
        <v>0.5</v>
      </c>
      <c r="H22" s="209">
        <v>0.5</v>
      </c>
      <c r="I22" s="211"/>
      <c r="J22" s="211"/>
      <c r="K22" s="6">
        <f t="shared" si="0"/>
        <v>1</v>
      </c>
    </row>
    <row r="23" spans="1:11" ht="12.75" x14ac:dyDescent="0.25">
      <c r="A23" s="200"/>
      <c r="B23" s="206"/>
      <c r="C23" s="207"/>
      <c r="D23" s="208"/>
      <c r="E23" s="210">
        <f>E22*$C22</f>
        <v>0</v>
      </c>
      <c r="F23" s="210">
        <f t="shared" ref="F23:J23" si="6">F22*$C22</f>
        <v>0</v>
      </c>
      <c r="G23" s="210">
        <f t="shared" si="6"/>
        <v>3557.9449999999997</v>
      </c>
      <c r="H23" s="210">
        <f t="shared" si="6"/>
        <v>3557.9449999999997</v>
      </c>
      <c r="I23" s="210">
        <f t="shared" si="6"/>
        <v>0</v>
      </c>
      <c r="J23" s="210">
        <f t="shared" si="6"/>
        <v>0</v>
      </c>
      <c r="K23" s="210">
        <f t="shared" si="0"/>
        <v>7115.8899999999994</v>
      </c>
    </row>
    <row r="24" spans="1:11" ht="12.75" x14ac:dyDescent="0.25">
      <c r="A24" s="200" t="str">
        <f>Resumo!A15</f>
        <v>1.7</v>
      </c>
      <c r="B24" s="206" t="str">
        <f>Resumo!B15</f>
        <v>EQUIPAMENTOS</v>
      </c>
      <c r="C24" s="207">
        <f>Resumo!C15</f>
        <v>676564.24</v>
      </c>
      <c r="D24" s="208">
        <f>C24/$C$35</f>
        <v>0.30997190968187316</v>
      </c>
      <c r="E24" s="4"/>
      <c r="F24" s="4"/>
      <c r="G24" s="4"/>
      <c r="H24" s="4"/>
      <c r="I24" s="209">
        <v>0.5</v>
      </c>
      <c r="J24" s="209">
        <v>0.5</v>
      </c>
      <c r="K24" s="6">
        <f t="shared" si="0"/>
        <v>1</v>
      </c>
    </row>
    <row r="25" spans="1:11" ht="12.75" x14ac:dyDescent="0.25">
      <c r="A25" s="200"/>
      <c r="B25" s="206"/>
      <c r="C25" s="207"/>
      <c r="D25" s="208"/>
      <c r="E25" s="210">
        <f>E24*$C24</f>
        <v>0</v>
      </c>
      <c r="F25" s="210">
        <f t="shared" ref="F25:J25" si="7">F24*$C24</f>
        <v>0</v>
      </c>
      <c r="G25" s="210">
        <f t="shared" si="7"/>
        <v>0</v>
      </c>
      <c r="H25" s="210">
        <f t="shared" si="7"/>
        <v>0</v>
      </c>
      <c r="I25" s="210">
        <f t="shared" si="7"/>
        <v>338282.12</v>
      </c>
      <c r="J25" s="210">
        <f t="shared" si="7"/>
        <v>338282.12</v>
      </c>
      <c r="K25" s="210">
        <f t="shared" si="0"/>
        <v>676564.24</v>
      </c>
    </row>
    <row r="26" spans="1:11" ht="12.75" x14ac:dyDescent="0.25">
      <c r="A26" s="200" t="str">
        <f>Resumo!A16</f>
        <v>1.8</v>
      </c>
      <c r="B26" s="206" t="str">
        <f>Resumo!B16</f>
        <v xml:space="preserve">INSTALAÇÕES DIVERSAS </v>
      </c>
      <c r="C26" s="207">
        <f>Resumo!C16</f>
        <v>28833.82</v>
      </c>
      <c r="D26" s="208">
        <f>C26/$C$35</f>
        <v>1.3210385238249347E-2</v>
      </c>
      <c r="E26" s="211"/>
      <c r="F26" s="211"/>
      <c r="G26" s="211"/>
      <c r="H26" s="211"/>
      <c r="I26" s="209">
        <v>1</v>
      </c>
      <c r="J26" s="211"/>
      <c r="K26" s="6">
        <f t="shared" si="0"/>
        <v>1</v>
      </c>
    </row>
    <row r="27" spans="1:11" ht="12.75" x14ac:dyDescent="0.25">
      <c r="A27" s="200"/>
      <c r="B27" s="206"/>
      <c r="C27" s="207"/>
      <c r="D27" s="208"/>
      <c r="E27" s="210">
        <f>E26*$C26</f>
        <v>0</v>
      </c>
      <c r="F27" s="211"/>
      <c r="G27" s="211"/>
      <c r="H27" s="211"/>
      <c r="I27" s="210">
        <f>I26*$C26</f>
        <v>28833.82</v>
      </c>
      <c r="J27" s="211"/>
      <c r="K27" s="210">
        <f t="shared" si="0"/>
        <v>28833.82</v>
      </c>
    </row>
    <row r="28" spans="1:11" ht="12.75" x14ac:dyDescent="0.25">
      <c r="A28" s="200" t="str">
        <f>Resumo!A17</f>
        <v>1.9</v>
      </c>
      <c r="B28" s="206" t="str">
        <f>Resumo!B17</f>
        <v>COMISSIONAMENTO</v>
      </c>
      <c r="C28" s="207">
        <f>Resumo!C17</f>
        <v>23932.33</v>
      </c>
      <c r="D28" s="208">
        <f>C28/$C$35</f>
        <v>1.0964738593391789E-2</v>
      </c>
      <c r="E28" s="4"/>
      <c r="F28" s="4"/>
      <c r="G28" s="4"/>
      <c r="H28" s="4"/>
      <c r="I28" s="210"/>
      <c r="J28" s="209">
        <v>1</v>
      </c>
      <c r="K28" s="6">
        <f t="shared" si="0"/>
        <v>1</v>
      </c>
    </row>
    <row r="29" spans="1:11" ht="12.75" x14ac:dyDescent="0.25">
      <c r="A29" s="200"/>
      <c r="B29" s="206"/>
      <c r="C29" s="207"/>
      <c r="D29" s="208"/>
      <c r="E29" s="210">
        <f>E28*$C28</f>
        <v>0</v>
      </c>
      <c r="F29" s="4"/>
      <c r="G29" s="4"/>
      <c r="H29" s="4"/>
      <c r="I29" s="4"/>
      <c r="J29" s="210">
        <f>J28*$C28</f>
        <v>23932.33</v>
      </c>
      <c r="K29" s="210">
        <f t="shared" si="0"/>
        <v>23932.33</v>
      </c>
    </row>
    <row r="30" spans="1:11" ht="12.75" x14ac:dyDescent="0.25">
      <c r="A30" s="212">
        <f>Resumo!A18</f>
        <v>2</v>
      </c>
      <c r="B30" s="213" t="str">
        <f>Resumo!B18</f>
        <v>UTE (Usina Termoelétrica)</v>
      </c>
      <c r="C30" s="214"/>
      <c r="D30" s="214"/>
      <c r="E30" s="204"/>
      <c r="F30" s="204"/>
      <c r="G30" s="204"/>
      <c r="H30" s="204"/>
      <c r="I30" s="204"/>
      <c r="J30" s="205"/>
      <c r="K30" s="205"/>
    </row>
    <row r="31" spans="1:11" ht="12.75" x14ac:dyDescent="0.25">
      <c r="A31" s="200" t="str">
        <f>Resumo!A19</f>
        <v>2.1</v>
      </c>
      <c r="B31" s="206" t="str">
        <f>Resumo!B19</f>
        <v>EQUIPAMENTOS</v>
      </c>
      <c r="C31" s="207">
        <f>Resumo!C19</f>
        <v>1238895.5299999998</v>
      </c>
      <c r="D31" s="208">
        <f>C31/$C$35</f>
        <v>0.56760731742256487</v>
      </c>
      <c r="E31" s="4"/>
      <c r="F31" s="4"/>
      <c r="G31" s="4"/>
      <c r="H31" s="4"/>
      <c r="I31" s="209">
        <v>0.5</v>
      </c>
      <c r="J31" s="209">
        <v>0.5</v>
      </c>
      <c r="K31" s="6">
        <f t="shared" ref="K31:K36" si="8">SUM(E31:J31)</f>
        <v>1</v>
      </c>
    </row>
    <row r="32" spans="1:11" ht="12.75" x14ac:dyDescent="0.25">
      <c r="A32" s="200"/>
      <c r="B32" s="206"/>
      <c r="C32" s="207"/>
      <c r="D32" s="208"/>
      <c r="E32" s="210">
        <f>E31*$C31</f>
        <v>0</v>
      </c>
      <c r="F32" s="4"/>
      <c r="G32" s="4"/>
      <c r="H32" s="4"/>
      <c r="I32" s="210">
        <f>I31*$C31</f>
        <v>619447.7649999999</v>
      </c>
      <c r="J32" s="210">
        <f>J31*$C31</f>
        <v>619447.7649999999</v>
      </c>
      <c r="K32" s="210">
        <f t="shared" si="8"/>
        <v>1238895.5299999998</v>
      </c>
    </row>
    <row r="33" spans="1:11" ht="12.75" x14ac:dyDescent="0.25">
      <c r="A33" s="200" t="str">
        <f>Resumo!A20</f>
        <v>2.2</v>
      </c>
      <c r="B33" s="206" t="str">
        <f>Resumo!B20</f>
        <v>SERVIÇOS</v>
      </c>
      <c r="C33" s="207">
        <f>Resumo!C20</f>
        <v>24892.159999999996</v>
      </c>
      <c r="D33" s="208">
        <f>C33/$C$35</f>
        <v>1.1404490387057311E-2</v>
      </c>
      <c r="E33" s="211"/>
      <c r="F33" s="211"/>
      <c r="G33" s="211"/>
      <c r="H33" s="211"/>
      <c r="I33" s="211"/>
      <c r="J33" s="209">
        <v>1</v>
      </c>
      <c r="K33" s="6">
        <f t="shared" si="8"/>
        <v>1</v>
      </c>
    </row>
    <row r="34" spans="1:11" ht="12.75" x14ac:dyDescent="0.25">
      <c r="A34" s="200"/>
      <c r="B34" s="206"/>
      <c r="C34" s="207"/>
      <c r="D34" s="208"/>
      <c r="E34" s="210">
        <f>E33*$C33</f>
        <v>0</v>
      </c>
      <c r="F34" s="210">
        <f t="shared" ref="F34:J34" si="9">F33*$C33</f>
        <v>0</v>
      </c>
      <c r="G34" s="210">
        <f t="shared" si="9"/>
        <v>0</v>
      </c>
      <c r="H34" s="210">
        <f t="shared" si="9"/>
        <v>0</v>
      </c>
      <c r="I34" s="210">
        <f t="shared" si="9"/>
        <v>0</v>
      </c>
      <c r="J34" s="210">
        <f t="shared" si="9"/>
        <v>24892.159999999996</v>
      </c>
      <c r="K34" s="210">
        <f t="shared" si="8"/>
        <v>24892.159999999996</v>
      </c>
    </row>
    <row r="35" spans="1:11" ht="12.75" x14ac:dyDescent="0.25">
      <c r="A35" s="269" t="s">
        <v>12</v>
      </c>
      <c r="B35" s="269"/>
      <c r="C35" s="205">
        <f>Resumo!C21</f>
        <v>2182663.0699999998</v>
      </c>
      <c r="D35" s="215">
        <f>C35/$C$35</f>
        <v>1</v>
      </c>
      <c r="E35" s="210">
        <f t="shared" ref="E35:J35" si="10">SUM(E13+E15+E17+E19+E21+E23+E25+E27+E29+E32+E34)</f>
        <v>10051.08056</v>
      </c>
      <c r="F35" s="210">
        <f t="shared" si="10"/>
        <v>33634.696560000004</v>
      </c>
      <c r="G35" s="210">
        <f t="shared" si="10"/>
        <v>33106.547559999999</v>
      </c>
      <c r="H35" s="210">
        <f t="shared" si="10"/>
        <v>106982.70756000001</v>
      </c>
      <c r="I35" s="210">
        <f t="shared" si="10"/>
        <v>989448.68387999991</v>
      </c>
      <c r="J35" s="210">
        <f t="shared" si="10"/>
        <v>1009439.35388</v>
      </c>
      <c r="K35" s="4">
        <f t="shared" si="8"/>
        <v>2182663.0699999998</v>
      </c>
    </row>
    <row r="36" spans="1:11" ht="12.75" x14ac:dyDescent="0.25">
      <c r="A36" s="5"/>
      <c r="B36" s="5"/>
      <c r="C36" s="216"/>
      <c r="D36" s="5"/>
      <c r="E36" s="6">
        <f t="shared" ref="E36:J36" si="11">E35/$C$35</f>
        <v>4.6049620292517258E-3</v>
      </c>
      <c r="F36" s="6">
        <f t="shared" si="11"/>
        <v>1.540993524025676E-2</v>
      </c>
      <c r="G36" s="6">
        <f t="shared" si="11"/>
        <v>1.5167960650930883E-2</v>
      </c>
      <c r="H36" s="6">
        <f t="shared" si="11"/>
        <v>4.9014760468733279E-2</v>
      </c>
      <c r="I36" s="6">
        <f t="shared" si="11"/>
        <v>0.45332176893431381</v>
      </c>
      <c r="J36" s="6">
        <f t="shared" si="11"/>
        <v>0.46248061267651358</v>
      </c>
      <c r="K36" s="7">
        <f t="shared" si="8"/>
        <v>1</v>
      </c>
    </row>
    <row r="37" spans="1:11" x14ac:dyDescent="0.25">
      <c r="B37" s="8"/>
    </row>
    <row r="39" spans="1:11" x14ac:dyDescent="0.25">
      <c r="E39" s="9"/>
      <c r="F39" s="10"/>
    </row>
    <row r="55" spans="5:5" ht="15" x14ac:dyDescent="0.25">
      <c r="E55" s="190"/>
    </row>
  </sheetData>
  <mergeCells count="5">
    <mergeCell ref="A1:K2"/>
    <mergeCell ref="A3:K3"/>
    <mergeCell ref="A4:D4"/>
    <mergeCell ref="A5:K5"/>
    <mergeCell ref="A35:B35"/>
  </mergeCells>
  <conditionalFormatting sqref="AA476 E11 E30:I30 E33:F33 H11:J11 I33 G14:J14 E18 E22:G22 E26:H26 H18:J18 I22:J22 J26:J27 F27:H27">
    <cfRule type="notContainsBlanks" dxfId="2" priority="21">
      <formula>LEN(TRIM(E11))&gt;0</formula>
    </cfRule>
  </conditionalFormatting>
  <conditionalFormatting sqref="F11:G11">
    <cfRule type="notContainsBlanks" dxfId="1" priority="18">
      <formula>LEN(TRIM(F11))&gt;0</formula>
    </cfRule>
  </conditionalFormatting>
  <conditionalFormatting sqref="G33:H33">
    <cfRule type="notContainsBlanks" dxfId="0" priority="7">
      <formula>LEN(TRIM(G33))&gt;0</formula>
    </cfRule>
  </conditionalFormatting>
  <pageMargins left="0.25" right="0.25" top="0.75" bottom="0.75" header="0.3" footer="0.3"/>
  <pageSetup paperSize="9" scale="62" fitToHeight="0" orientation="landscape" r:id="rId1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BreakPreview" zoomScale="60" zoomScaleNormal="100" workbookViewId="0">
      <selection activeCell="C35" sqref="C35"/>
    </sheetView>
  </sheetViews>
  <sheetFormatPr defaultRowHeight="12.75" x14ac:dyDescent="0.25"/>
  <cols>
    <col min="1" max="1" width="90.5703125" style="95" customWidth="1"/>
    <col min="2" max="2" width="58" style="96" customWidth="1"/>
    <col min="3" max="3" width="21.7109375" style="97" customWidth="1"/>
    <col min="4" max="4" width="18.85546875" style="95" customWidth="1"/>
    <col min="5" max="16384" width="9.140625" style="95"/>
  </cols>
  <sheetData>
    <row r="1" spans="1:4" s="80" customFormat="1" ht="15.75" x14ac:dyDescent="0.25">
      <c r="A1" s="273" t="s">
        <v>201</v>
      </c>
      <c r="B1" s="273"/>
      <c r="C1" s="273"/>
    </row>
    <row r="2" spans="1:4" s="80" customFormat="1" ht="15.75" x14ac:dyDescent="0.25">
      <c r="A2" s="34"/>
      <c r="B2" s="34"/>
      <c r="C2" s="81"/>
    </row>
    <row r="3" spans="1:4" s="80" customFormat="1" ht="15" x14ac:dyDescent="0.25">
      <c r="A3" s="82"/>
      <c r="B3" s="82"/>
      <c r="C3" s="82"/>
      <c r="D3" s="82"/>
    </row>
    <row r="4" spans="1:4" s="80" customFormat="1" ht="15" x14ac:dyDescent="0.25">
      <c r="A4" s="82"/>
      <c r="B4" s="82"/>
      <c r="C4" s="82"/>
      <c r="D4" s="82"/>
    </row>
    <row r="5" spans="1:4" s="80" customFormat="1" ht="15.75" x14ac:dyDescent="0.25">
      <c r="A5" s="276" t="s">
        <v>67</v>
      </c>
      <c r="B5" s="276"/>
      <c r="C5" s="276"/>
      <c r="D5" s="83"/>
    </row>
    <row r="6" spans="1:4" s="80" customFormat="1" ht="31.5" x14ac:dyDescent="0.25">
      <c r="A6" s="270" t="s">
        <v>68</v>
      </c>
      <c r="B6" s="84" t="s">
        <v>69</v>
      </c>
      <c r="C6" s="85">
        <v>0.04</v>
      </c>
      <c r="D6" s="86"/>
    </row>
    <row r="7" spans="1:4" s="80" customFormat="1" ht="47.25" x14ac:dyDescent="0.25">
      <c r="A7" s="270"/>
      <c r="B7" s="84" t="s">
        <v>41</v>
      </c>
      <c r="C7" s="85">
        <v>1.23E-2</v>
      </c>
      <c r="D7" s="86"/>
    </row>
    <row r="8" spans="1:4" s="80" customFormat="1" ht="15.75" x14ac:dyDescent="0.25">
      <c r="A8" s="270"/>
      <c r="B8" s="84" t="s">
        <v>37</v>
      </c>
      <c r="C8" s="87">
        <v>8.0000000000000002E-3</v>
      </c>
      <c r="D8" s="86"/>
    </row>
    <row r="9" spans="1:4" s="80" customFormat="1" ht="66" customHeight="1" x14ac:dyDescent="0.25">
      <c r="A9" s="35" t="s">
        <v>70</v>
      </c>
      <c r="B9" s="84" t="s">
        <v>38</v>
      </c>
      <c r="C9" s="85">
        <v>1.2699999999999999E-2</v>
      </c>
      <c r="D9" s="86"/>
    </row>
    <row r="10" spans="1:4" s="80" customFormat="1" ht="15.75" x14ac:dyDescent="0.25">
      <c r="A10" s="35" t="s">
        <v>71</v>
      </c>
      <c r="B10" s="84" t="s">
        <v>39</v>
      </c>
      <c r="C10" s="85">
        <v>7.0000000000000007E-2</v>
      </c>
      <c r="D10" s="86"/>
    </row>
    <row r="11" spans="1:4" s="80" customFormat="1" ht="15.75" x14ac:dyDescent="0.25">
      <c r="A11" s="35" t="s">
        <v>72</v>
      </c>
      <c r="B11" s="84" t="s">
        <v>40</v>
      </c>
      <c r="C11" s="85">
        <f>C17</f>
        <v>7.9000000000000001E-2</v>
      </c>
      <c r="D11" s="86"/>
    </row>
    <row r="12" spans="1:4" s="80" customFormat="1" ht="15.75" x14ac:dyDescent="0.25">
      <c r="A12" s="277" t="s">
        <v>73</v>
      </c>
      <c r="B12" s="278"/>
      <c r="C12" s="85"/>
      <c r="D12" s="86"/>
    </row>
    <row r="13" spans="1:4" s="80" customFormat="1" ht="15.75" x14ac:dyDescent="0.25">
      <c r="A13" s="270" t="s">
        <v>74</v>
      </c>
      <c r="B13" s="270"/>
      <c r="C13" s="85">
        <v>2.2499999999999999E-2</v>
      </c>
      <c r="D13" s="86"/>
    </row>
    <row r="14" spans="1:4" s="80" customFormat="1" ht="15.75" x14ac:dyDescent="0.25">
      <c r="A14" s="270" t="s">
        <v>42</v>
      </c>
      <c r="B14" s="270"/>
      <c r="C14" s="85">
        <v>0.03</v>
      </c>
      <c r="D14" s="86"/>
    </row>
    <row r="15" spans="1:4" s="80" customFormat="1" ht="15.75" x14ac:dyDescent="0.25">
      <c r="A15" s="270" t="s">
        <v>43</v>
      </c>
      <c r="B15" s="270"/>
      <c r="C15" s="85">
        <v>6.4999999999999997E-3</v>
      </c>
      <c r="D15" s="86"/>
    </row>
    <row r="16" spans="1:4" s="80" customFormat="1" ht="15.75" x14ac:dyDescent="0.25">
      <c r="A16" s="270" t="s">
        <v>75</v>
      </c>
      <c r="B16" s="270"/>
      <c r="C16" s="85">
        <v>0.02</v>
      </c>
      <c r="D16" s="86"/>
    </row>
    <row r="17" spans="1:6" s="80" customFormat="1" ht="15.75" x14ac:dyDescent="0.25">
      <c r="A17" s="279" t="s">
        <v>44</v>
      </c>
      <c r="B17" s="280"/>
      <c r="C17" s="88">
        <f>SUM(C13:C16)</f>
        <v>7.9000000000000001E-2</v>
      </c>
      <c r="D17" s="86"/>
      <c r="F17" s="89"/>
    </row>
    <row r="18" spans="1:6" s="80" customFormat="1" ht="15.75" x14ac:dyDescent="0.25">
      <c r="A18" s="271"/>
      <c r="B18" s="271"/>
      <c r="C18" s="90"/>
      <c r="D18" s="86"/>
    </row>
    <row r="19" spans="1:6" s="80" customFormat="1" ht="15.75" x14ac:dyDescent="0.25">
      <c r="A19" s="271" t="s">
        <v>76</v>
      </c>
      <c r="B19" s="271"/>
      <c r="C19" s="90"/>
      <c r="D19" s="86"/>
    </row>
    <row r="20" spans="1:6" s="80" customFormat="1" ht="15.75" x14ac:dyDescent="0.25">
      <c r="A20" s="270" t="s">
        <v>77</v>
      </c>
      <c r="B20" s="271"/>
      <c r="C20" s="90" t="s">
        <v>45</v>
      </c>
      <c r="D20" s="91">
        <f>(((1+C6+C7+C8)*(1+C9)*(1+C10))/(1-C11))-1</f>
        <v>0.24748036558089037</v>
      </c>
    </row>
    <row r="21" spans="1:6" s="80" customFormat="1" ht="15.75" x14ac:dyDescent="0.25">
      <c r="A21" s="270" t="s">
        <v>78</v>
      </c>
      <c r="B21" s="271"/>
      <c r="C21" s="88" t="s">
        <v>45</v>
      </c>
      <c r="D21" s="88">
        <f>D20</f>
        <v>0.24748036558089037</v>
      </c>
    </row>
    <row r="22" spans="1:6" s="80" customFormat="1" ht="15" x14ac:dyDescent="0.25">
      <c r="A22" s="82"/>
      <c r="B22" s="82"/>
      <c r="C22" s="82"/>
      <c r="D22" s="82"/>
    </row>
    <row r="23" spans="1:6" s="80" customFormat="1" ht="15" x14ac:dyDescent="0.25">
      <c r="A23" s="82"/>
      <c r="B23" s="82"/>
      <c r="C23" s="82"/>
      <c r="D23" s="82"/>
    </row>
    <row r="24" spans="1:6" s="80" customFormat="1" ht="15" x14ac:dyDescent="0.25">
      <c r="A24" s="92"/>
      <c r="B24" s="93"/>
      <c r="C24" s="94"/>
    </row>
    <row r="25" spans="1:6" s="80" customFormat="1" ht="15" x14ac:dyDescent="0.25">
      <c r="A25" s="92"/>
      <c r="B25" s="93"/>
      <c r="C25" s="94"/>
    </row>
    <row r="26" spans="1:6" s="80" customFormat="1" ht="15" x14ac:dyDescent="0.25">
      <c r="A26" s="92"/>
      <c r="B26" s="93"/>
      <c r="C26" s="94"/>
    </row>
    <row r="27" spans="1:6" s="80" customFormat="1" ht="15" x14ac:dyDescent="0.25">
      <c r="A27" s="92"/>
      <c r="B27" s="93"/>
      <c r="C27" s="94"/>
    </row>
    <row r="28" spans="1:6" s="80" customFormat="1" ht="15" x14ac:dyDescent="0.25">
      <c r="A28" s="92"/>
      <c r="B28" s="93"/>
      <c r="C28" s="94"/>
    </row>
    <row r="29" spans="1:6" s="80" customFormat="1" ht="15" x14ac:dyDescent="0.25">
      <c r="A29" s="92"/>
      <c r="B29" s="93"/>
      <c r="C29" s="94"/>
    </row>
    <row r="30" spans="1:6" s="80" customFormat="1" ht="15" x14ac:dyDescent="0.25">
      <c r="A30" s="274"/>
      <c r="B30" s="274"/>
      <c r="C30" s="274"/>
    </row>
    <row r="31" spans="1:6" s="80" customFormat="1" ht="15" x14ac:dyDescent="0.25">
      <c r="A31" s="92"/>
      <c r="B31" s="93"/>
      <c r="C31" s="94"/>
    </row>
    <row r="32" spans="1:6" s="80" customFormat="1" ht="15.75" x14ac:dyDescent="0.25">
      <c r="A32" s="275"/>
      <c r="B32" s="275"/>
      <c r="C32" s="275"/>
    </row>
    <row r="33" spans="1:3" s="80" customFormat="1" ht="15" x14ac:dyDescent="0.25">
      <c r="A33" s="272"/>
      <c r="B33" s="272"/>
      <c r="C33" s="272"/>
    </row>
    <row r="34" spans="1:3" s="80" customFormat="1" ht="15" x14ac:dyDescent="0.25">
      <c r="B34" s="93"/>
      <c r="C34" s="94"/>
    </row>
    <row r="35" spans="1:3" s="80" customFormat="1" ht="15" x14ac:dyDescent="0.25">
      <c r="B35" s="93"/>
      <c r="C35" s="94"/>
    </row>
    <row r="36" spans="1:3" s="80" customFormat="1" ht="15" x14ac:dyDescent="0.25">
      <c r="B36" s="93"/>
      <c r="C36" s="94"/>
    </row>
    <row r="37" spans="1:3" s="80" customFormat="1" ht="15" x14ac:dyDescent="0.25">
      <c r="B37" s="93"/>
      <c r="C37" s="94"/>
    </row>
    <row r="38" spans="1:3" s="80" customFormat="1" ht="15" x14ac:dyDescent="0.25">
      <c r="B38" s="93"/>
      <c r="C38" s="94"/>
    </row>
    <row r="39" spans="1:3" s="80" customFormat="1" ht="15" x14ac:dyDescent="0.25">
      <c r="B39" s="93"/>
      <c r="C39" s="94"/>
    </row>
  </sheetData>
  <mergeCells count="16">
    <mergeCell ref="A20:B20"/>
    <mergeCell ref="A21:B21"/>
    <mergeCell ref="A33:C33"/>
    <mergeCell ref="A1:C1"/>
    <mergeCell ref="A30:C30"/>
    <mergeCell ref="A32:C32"/>
    <mergeCell ref="A5:C5"/>
    <mergeCell ref="A6:A8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511811024" right="0.511811024" top="0.78740157499999996" bottom="0.78740157499999996" header="0.31496062000000002" footer="0.31496062000000002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view="pageBreakPreview" zoomScale="60" zoomScaleNormal="100" workbookViewId="0">
      <selection activeCell="A4" sqref="A4:A6"/>
    </sheetView>
  </sheetViews>
  <sheetFormatPr defaultRowHeight="18" x14ac:dyDescent="0.25"/>
  <cols>
    <col min="1" max="1" width="70" style="36" customWidth="1"/>
    <col min="2" max="2" width="68.85546875" style="78" customWidth="1"/>
    <col min="3" max="3" width="21.7109375" style="79" customWidth="1"/>
    <col min="4" max="4" width="11.7109375" style="36" customWidth="1"/>
    <col min="5" max="16384" width="9.140625" style="36"/>
  </cols>
  <sheetData>
    <row r="1" spans="1:7" x14ac:dyDescent="0.25">
      <c r="A1" s="284" t="s">
        <v>202</v>
      </c>
      <c r="B1" s="284"/>
      <c r="C1" s="284"/>
    </row>
    <row r="2" spans="1:7" x14ac:dyDescent="0.25">
      <c r="A2" s="37"/>
      <c r="B2" s="37"/>
      <c r="C2" s="38"/>
    </row>
    <row r="3" spans="1:7" ht="18.75" x14ac:dyDescent="0.3">
      <c r="A3" s="288" t="s">
        <v>79</v>
      </c>
      <c r="B3" s="288"/>
      <c r="C3" s="288"/>
      <c r="D3" s="39"/>
      <c r="E3" s="40"/>
      <c r="F3" s="40"/>
      <c r="G3" s="40"/>
    </row>
    <row r="4" spans="1:7" ht="56.25" x14ac:dyDescent="0.3">
      <c r="A4" s="289" t="s">
        <v>68</v>
      </c>
      <c r="B4" s="41" t="s">
        <v>80</v>
      </c>
      <c r="C4" s="42">
        <v>3.4500000000000003E-2</v>
      </c>
      <c r="D4" s="43"/>
      <c r="E4" s="40"/>
      <c r="F4" s="40"/>
      <c r="G4" s="40"/>
    </row>
    <row r="5" spans="1:7" ht="56.25" x14ac:dyDescent="0.3">
      <c r="A5" s="289"/>
      <c r="B5" s="41" t="s">
        <v>41</v>
      </c>
      <c r="C5" s="44">
        <v>8.5000000000000006E-3</v>
      </c>
      <c r="D5" s="43"/>
      <c r="E5" s="40"/>
      <c r="F5" s="40"/>
      <c r="G5" s="40"/>
    </row>
    <row r="6" spans="1:7" ht="18.75" x14ac:dyDescent="0.3">
      <c r="A6" s="289"/>
      <c r="B6" s="41" t="s">
        <v>37</v>
      </c>
      <c r="C6" s="44">
        <v>4.7999999999999996E-3</v>
      </c>
      <c r="D6" s="43"/>
      <c r="E6" s="40"/>
      <c r="F6" s="40"/>
      <c r="G6" s="40"/>
    </row>
    <row r="7" spans="1:7" ht="18.75" x14ac:dyDescent="0.3">
      <c r="A7" s="45" t="s">
        <v>70</v>
      </c>
      <c r="B7" s="46" t="s">
        <v>38</v>
      </c>
      <c r="C7" s="47">
        <v>8.5000000000000006E-3</v>
      </c>
      <c r="D7" s="43"/>
      <c r="E7" s="40"/>
      <c r="F7" s="40"/>
      <c r="G7" s="40"/>
    </row>
    <row r="8" spans="1:7" ht="18.75" x14ac:dyDescent="0.3">
      <c r="A8" s="45" t="s">
        <v>71</v>
      </c>
      <c r="B8" s="46" t="s">
        <v>39</v>
      </c>
      <c r="C8" s="47">
        <v>5.11E-2</v>
      </c>
      <c r="D8" s="43"/>
      <c r="E8" s="40"/>
      <c r="F8" s="40"/>
      <c r="G8" s="40"/>
    </row>
    <row r="9" spans="1:7" ht="18.75" x14ac:dyDescent="0.3">
      <c r="A9" s="45" t="s">
        <v>72</v>
      </c>
      <c r="B9" s="46" t="s">
        <v>40</v>
      </c>
      <c r="C9" s="47">
        <f>C15</f>
        <v>5.5800000000000002E-2</v>
      </c>
      <c r="D9" s="43"/>
      <c r="E9" s="40"/>
      <c r="F9" s="40"/>
      <c r="G9" s="40"/>
    </row>
    <row r="10" spans="1:7" ht="18.75" x14ac:dyDescent="0.3">
      <c r="A10" s="290" t="s">
        <v>73</v>
      </c>
      <c r="B10" s="291"/>
      <c r="C10" s="47"/>
      <c r="D10" s="43"/>
      <c r="E10" s="48"/>
      <c r="F10" s="40"/>
      <c r="G10" s="40"/>
    </row>
    <row r="11" spans="1:7" ht="18.75" x14ac:dyDescent="0.3">
      <c r="A11" s="292" t="s">
        <v>74</v>
      </c>
      <c r="B11" s="292"/>
      <c r="C11" s="42">
        <v>0</v>
      </c>
      <c r="D11" s="43"/>
      <c r="E11" s="40"/>
      <c r="F11" s="40"/>
      <c r="G11" s="40"/>
    </row>
    <row r="12" spans="1:7" ht="18.75" x14ac:dyDescent="0.3">
      <c r="A12" s="292" t="s">
        <v>42</v>
      </c>
      <c r="B12" s="292"/>
      <c r="C12" s="42">
        <v>1.9300000000000001E-2</v>
      </c>
      <c r="D12" s="43"/>
      <c r="E12" s="40"/>
      <c r="F12" s="40"/>
      <c r="G12" s="40"/>
    </row>
    <row r="13" spans="1:7" ht="18.75" x14ac:dyDescent="0.3">
      <c r="A13" s="293" t="s">
        <v>43</v>
      </c>
      <c r="B13" s="293"/>
      <c r="C13" s="42">
        <v>1.6500000000000001E-2</v>
      </c>
      <c r="D13" s="43"/>
      <c r="E13" s="40"/>
      <c r="F13" s="40"/>
      <c r="G13" s="40"/>
    </row>
    <row r="14" spans="1:7" ht="18.75" x14ac:dyDescent="0.3">
      <c r="A14" s="293" t="s">
        <v>75</v>
      </c>
      <c r="B14" s="293"/>
      <c r="C14" s="42">
        <v>0.02</v>
      </c>
      <c r="D14" s="43"/>
      <c r="E14" s="40"/>
      <c r="F14" s="40"/>
      <c r="G14" s="40"/>
    </row>
    <row r="15" spans="1:7" ht="18.75" x14ac:dyDescent="0.3">
      <c r="A15" s="294" t="s">
        <v>44</v>
      </c>
      <c r="B15" s="295"/>
      <c r="C15" s="49">
        <f>SUM(C11:C14)</f>
        <v>5.5800000000000002E-2</v>
      </c>
      <c r="D15" s="43"/>
      <c r="E15" s="40"/>
      <c r="F15" s="40"/>
      <c r="G15" s="40"/>
    </row>
    <row r="16" spans="1:7" ht="18.75" x14ac:dyDescent="0.3">
      <c r="A16" s="281"/>
      <c r="B16" s="281"/>
      <c r="C16" s="42"/>
      <c r="D16" s="43"/>
      <c r="E16" s="40"/>
      <c r="F16" s="40"/>
      <c r="G16" s="40"/>
    </row>
    <row r="17" spans="1:7" ht="18.75" x14ac:dyDescent="0.3">
      <c r="A17" s="281" t="s">
        <v>76</v>
      </c>
      <c r="B17" s="281"/>
      <c r="C17" s="42"/>
      <c r="D17" s="43"/>
      <c r="E17" s="40"/>
      <c r="F17" s="50"/>
      <c r="G17" s="40"/>
    </row>
    <row r="18" spans="1:7" ht="18.75" x14ac:dyDescent="0.3">
      <c r="A18" s="282" t="s">
        <v>77</v>
      </c>
      <c r="B18" s="281"/>
      <c r="C18" s="42" t="s">
        <v>45</v>
      </c>
      <c r="D18" s="51">
        <f>(((1+C4+C5+C6)*(1+C7)*(1+C8))/(1-C9))-1</f>
        <v>0.17634398636941295</v>
      </c>
      <c r="E18" s="40"/>
      <c r="F18" s="40"/>
      <c r="G18" s="40"/>
    </row>
    <row r="19" spans="1:7" ht="18.75" x14ac:dyDescent="0.3">
      <c r="A19" s="282" t="s">
        <v>78</v>
      </c>
      <c r="B19" s="281"/>
      <c r="C19" s="49" t="s">
        <v>45</v>
      </c>
      <c r="D19" s="49">
        <f>D18</f>
        <v>0.17634398636941295</v>
      </c>
      <c r="E19" s="40"/>
      <c r="F19" s="40"/>
      <c r="G19" s="40"/>
    </row>
    <row r="20" spans="1:7" x14ac:dyDescent="0.25">
      <c r="A20" s="40"/>
      <c r="B20" s="52"/>
      <c r="C20" s="53"/>
      <c r="D20" s="40"/>
      <c r="E20" s="40"/>
      <c r="F20" s="40"/>
      <c r="G20" s="40"/>
    </row>
    <row r="21" spans="1:7" x14ac:dyDescent="0.25">
      <c r="A21" s="54"/>
      <c r="B21" s="52"/>
      <c r="C21" s="53"/>
      <c r="D21" s="40"/>
      <c r="E21" s="40"/>
      <c r="F21" s="40"/>
      <c r="G21" s="40"/>
    </row>
    <row r="22" spans="1:7" x14ac:dyDescent="0.25">
      <c r="A22" s="54"/>
      <c r="B22" s="52"/>
      <c r="C22" s="53"/>
      <c r="D22" s="40"/>
      <c r="E22" s="40"/>
      <c r="F22" s="40"/>
      <c r="G22" s="40"/>
    </row>
    <row r="23" spans="1:7" x14ac:dyDescent="0.25">
      <c r="A23" s="54"/>
      <c r="B23" s="52"/>
      <c r="C23" s="53"/>
      <c r="D23" s="40"/>
      <c r="E23" s="40"/>
      <c r="F23" s="40"/>
      <c r="G23" s="40"/>
    </row>
    <row r="24" spans="1:7" x14ac:dyDescent="0.25">
      <c r="A24" s="54"/>
      <c r="B24" s="52"/>
      <c r="C24" s="53"/>
      <c r="D24" s="40"/>
      <c r="E24" s="40"/>
      <c r="F24" s="40"/>
      <c r="G24" s="40"/>
    </row>
    <row r="25" spans="1:7" x14ac:dyDescent="0.25">
      <c r="A25" s="54"/>
      <c r="B25" s="52"/>
      <c r="C25" s="53"/>
      <c r="D25" s="40"/>
      <c r="E25" s="40"/>
      <c r="F25" s="40"/>
      <c r="G25" s="40"/>
    </row>
    <row r="26" spans="1:7" x14ac:dyDescent="0.25">
      <c r="A26" s="54"/>
      <c r="B26" s="52"/>
      <c r="C26" s="53"/>
      <c r="D26" s="40"/>
      <c r="E26" s="40"/>
      <c r="F26" s="40"/>
      <c r="G26" s="40"/>
    </row>
    <row r="27" spans="1:7" x14ac:dyDescent="0.25">
      <c r="A27" s="54"/>
      <c r="B27" s="52"/>
      <c r="C27" s="53"/>
      <c r="D27" s="40"/>
      <c r="E27" s="40"/>
      <c r="F27" s="40"/>
      <c r="G27" s="40"/>
    </row>
    <row r="28" spans="1:7" x14ac:dyDescent="0.25">
      <c r="A28" s="54"/>
      <c r="B28" s="52"/>
      <c r="C28" s="53"/>
      <c r="D28" s="40"/>
      <c r="E28" s="40"/>
      <c r="F28" s="40"/>
      <c r="G28" s="40"/>
    </row>
    <row r="29" spans="1:7" x14ac:dyDescent="0.25">
      <c r="A29" s="55"/>
      <c r="B29" s="52"/>
      <c r="C29" s="53"/>
      <c r="D29" s="40"/>
      <c r="E29" s="40"/>
      <c r="F29" s="40"/>
      <c r="G29" s="40"/>
    </row>
    <row r="30" spans="1:7" x14ac:dyDescent="0.25">
      <c r="A30" s="285"/>
      <c r="B30" s="285"/>
      <c r="C30" s="285"/>
      <c r="D30" s="40"/>
      <c r="E30" s="40"/>
      <c r="F30" s="40"/>
      <c r="G30" s="40"/>
    </row>
    <row r="31" spans="1:7" x14ac:dyDescent="0.25">
      <c r="A31" s="54"/>
      <c r="B31" s="52"/>
      <c r="C31" s="53"/>
      <c r="D31" s="40"/>
      <c r="E31" s="40"/>
      <c r="F31" s="40"/>
      <c r="G31" s="40"/>
    </row>
    <row r="32" spans="1:7" x14ac:dyDescent="0.25">
      <c r="A32" s="286"/>
      <c r="B32" s="286"/>
      <c r="C32" s="286"/>
      <c r="D32" s="40"/>
      <c r="E32" s="40"/>
      <c r="F32" s="40"/>
      <c r="G32" s="40"/>
    </row>
    <row r="33" spans="1:8" x14ac:dyDescent="0.25">
      <c r="A33" s="56"/>
      <c r="B33" s="57"/>
      <c r="C33" s="58"/>
      <c r="D33" s="40"/>
      <c r="E33" s="40"/>
      <c r="F33" s="40"/>
      <c r="G33" s="40"/>
    </row>
    <row r="34" spans="1:8" x14ac:dyDescent="0.25">
      <c r="A34" s="56"/>
      <c r="B34" s="57"/>
      <c r="C34" s="53"/>
      <c r="D34" s="40"/>
      <c r="E34" s="40"/>
      <c r="F34" s="40"/>
      <c r="G34" s="40"/>
    </row>
    <row r="35" spans="1:8" x14ac:dyDescent="0.25">
      <c r="A35" s="56"/>
      <c r="B35" s="57"/>
      <c r="C35" s="53"/>
      <c r="D35" s="40"/>
      <c r="E35" s="40"/>
      <c r="F35" s="40"/>
      <c r="G35" s="40"/>
    </row>
    <row r="36" spans="1:8" x14ac:dyDescent="0.25">
      <c r="A36" s="56"/>
      <c r="B36" s="57"/>
      <c r="C36" s="53"/>
      <c r="D36" s="40"/>
      <c r="E36" s="40"/>
      <c r="F36" s="40"/>
      <c r="G36" s="40"/>
    </row>
    <row r="37" spans="1:8" x14ac:dyDescent="0.25">
      <c r="A37" s="56"/>
      <c r="B37" s="57"/>
      <c r="C37" s="53"/>
      <c r="D37" s="40"/>
      <c r="E37" s="40"/>
      <c r="F37" s="40"/>
      <c r="G37" s="40"/>
    </row>
    <row r="38" spans="1:8" x14ac:dyDescent="0.25">
      <c r="A38" s="56"/>
      <c r="B38" s="57"/>
      <c r="C38" s="53"/>
      <c r="D38" s="59"/>
      <c r="E38" s="40"/>
      <c r="F38" s="40"/>
      <c r="G38" s="40"/>
    </row>
    <row r="39" spans="1:8" x14ac:dyDescent="0.25">
      <c r="A39" s="56"/>
      <c r="B39" s="57"/>
      <c r="C39" s="59"/>
      <c r="D39" s="40"/>
      <c r="E39" s="40"/>
      <c r="F39" s="40"/>
      <c r="G39" s="40"/>
    </row>
    <row r="40" spans="1:8" x14ac:dyDescent="0.25">
      <c r="A40" s="60"/>
      <c r="B40" s="52"/>
      <c r="C40" s="53"/>
      <c r="D40" s="59"/>
      <c r="E40" s="40"/>
      <c r="F40" s="40"/>
      <c r="G40" s="40"/>
    </row>
    <row r="41" spans="1:8" x14ac:dyDescent="0.25">
      <c r="A41" s="287"/>
      <c r="B41" s="287"/>
      <c r="C41" s="287"/>
      <c r="D41" s="59"/>
      <c r="E41" s="40"/>
      <c r="F41" s="40"/>
      <c r="G41" s="40"/>
    </row>
    <row r="42" spans="1:8" x14ac:dyDescent="0.25">
      <c r="A42" s="60"/>
      <c r="B42" s="52"/>
      <c r="C42" s="53"/>
      <c r="D42" s="40"/>
      <c r="E42" s="40"/>
      <c r="F42" s="40"/>
      <c r="G42" s="40"/>
      <c r="H42" s="61"/>
    </row>
    <row r="43" spans="1:8" x14ac:dyDescent="0.25">
      <c r="A43" s="60"/>
      <c r="B43" s="62"/>
      <c r="C43" s="53"/>
      <c r="D43" s="40"/>
      <c r="E43" s="40"/>
      <c r="F43" s="40"/>
      <c r="G43" s="40"/>
      <c r="H43" s="61"/>
    </row>
    <row r="44" spans="1:8" x14ac:dyDescent="0.25">
      <c r="A44" s="60"/>
      <c r="B44" s="62"/>
      <c r="C44" s="53"/>
      <c r="D44" s="40"/>
      <c r="E44" s="40"/>
      <c r="F44" s="40"/>
      <c r="G44" s="40"/>
      <c r="H44" s="61"/>
    </row>
    <row r="45" spans="1:8" s="68" customFormat="1" x14ac:dyDescent="0.25">
      <c r="A45" s="63"/>
      <c r="B45" s="64"/>
      <c r="C45" s="65"/>
      <c r="D45" s="66"/>
      <c r="E45" s="66"/>
      <c r="F45" s="66"/>
      <c r="G45" s="66"/>
      <c r="H45" s="67"/>
    </row>
    <row r="46" spans="1:8" x14ac:dyDescent="0.25">
      <c r="A46" s="69"/>
      <c r="B46" s="70"/>
      <c r="C46" s="53"/>
      <c r="D46" s="40"/>
      <c r="E46" s="40"/>
      <c r="F46" s="40"/>
      <c r="G46" s="40"/>
      <c r="H46" s="61"/>
    </row>
    <row r="47" spans="1:8" x14ac:dyDescent="0.25">
      <c r="A47" s="40"/>
      <c r="B47" s="52"/>
      <c r="C47" s="53"/>
      <c r="D47" s="40"/>
      <c r="E47" s="40"/>
      <c r="F47" s="40"/>
      <c r="G47" s="40"/>
      <c r="H47" s="61"/>
    </row>
    <row r="48" spans="1:8" x14ac:dyDescent="0.25">
      <c r="A48" s="71"/>
      <c r="B48" s="52"/>
      <c r="C48" s="53"/>
      <c r="D48" s="40"/>
      <c r="E48" s="40"/>
      <c r="F48" s="40"/>
      <c r="G48" s="40"/>
      <c r="H48" s="61"/>
    </row>
    <row r="49" spans="1:7" x14ac:dyDescent="0.25">
      <c r="A49" s="40"/>
      <c r="B49" s="52"/>
      <c r="C49" s="72"/>
      <c r="D49" s="40"/>
      <c r="E49" s="40"/>
      <c r="F49" s="40"/>
      <c r="G49" s="40"/>
    </row>
    <row r="50" spans="1:7" s="74" customFormat="1" x14ac:dyDescent="0.25">
      <c r="A50" s="73"/>
      <c r="B50" s="70"/>
      <c r="C50" s="70"/>
      <c r="D50" s="73"/>
      <c r="E50" s="73"/>
      <c r="F50" s="73"/>
      <c r="G50" s="73"/>
    </row>
    <row r="51" spans="1:7" x14ac:dyDescent="0.25">
      <c r="A51" s="40"/>
      <c r="B51" s="52"/>
      <c r="C51" s="53"/>
      <c r="D51" s="40"/>
      <c r="E51" s="40"/>
      <c r="F51" s="40"/>
      <c r="G51" s="40"/>
    </row>
    <row r="52" spans="1:7" x14ac:dyDescent="0.25">
      <c r="A52" s="40"/>
      <c r="B52" s="52"/>
      <c r="C52" s="53"/>
      <c r="D52" s="40"/>
      <c r="E52" s="40"/>
      <c r="F52" s="40"/>
      <c r="G52" s="40"/>
    </row>
    <row r="53" spans="1:7" x14ac:dyDescent="0.25">
      <c r="A53" s="75"/>
      <c r="B53" s="52"/>
      <c r="C53" s="53"/>
      <c r="D53" s="40"/>
      <c r="E53" s="40"/>
      <c r="F53" s="40"/>
      <c r="G53" s="40"/>
    </row>
    <row r="54" spans="1:7" x14ac:dyDescent="0.25">
      <c r="A54" s="283"/>
      <c r="B54" s="283"/>
      <c r="C54" s="283"/>
      <c r="D54" s="40"/>
      <c r="E54" s="40"/>
      <c r="F54" s="40"/>
      <c r="G54" s="40"/>
    </row>
    <row r="55" spans="1:7" x14ac:dyDescent="0.25">
      <c r="A55" s="76"/>
      <c r="B55" s="52"/>
      <c r="C55" s="53"/>
      <c r="D55" s="40"/>
      <c r="E55" s="40"/>
      <c r="F55" s="40"/>
      <c r="G55" s="40"/>
    </row>
    <row r="56" spans="1:7" x14ac:dyDescent="0.25">
      <c r="A56" s="40"/>
      <c r="B56" s="52"/>
      <c r="C56" s="53"/>
      <c r="D56" s="40"/>
      <c r="E56" s="40"/>
      <c r="F56" s="40"/>
      <c r="G56" s="40"/>
    </row>
    <row r="57" spans="1:7" x14ac:dyDescent="0.25">
      <c r="A57" s="40"/>
      <c r="B57" s="52"/>
      <c r="C57" s="53"/>
      <c r="D57" s="40"/>
      <c r="E57" s="40"/>
      <c r="F57" s="40"/>
      <c r="G57" s="40"/>
    </row>
    <row r="58" spans="1:7" x14ac:dyDescent="0.25">
      <c r="A58" s="40"/>
      <c r="B58" s="52"/>
      <c r="C58" s="53"/>
      <c r="D58" s="40"/>
      <c r="E58" s="40"/>
      <c r="F58" s="40"/>
      <c r="G58" s="40"/>
    </row>
    <row r="59" spans="1:7" x14ac:dyDescent="0.25">
      <c r="A59" s="40"/>
      <c r="B59" s="52"/>
      <c r="C59" s="53"/>
      <c r="D59" s="40"/>
      <c r="E59" s="40"/>
      <c r="F59" s="40"/>
      <c r="G59" s="40"/>
    </row>
    <row r="60" spans="1:7" x14ac:dyDescent="0.25">
      <c r="A60" s="40"/>
      <c r="B60" s="52"/>
      <c r="C60" s="53"/>
      <c r="D60" s="40"/>
      <c r="E60" s="40"/>
      <c r="F60" s="40"/>
      <c r="G60" s="40"/>
    </row>
    <row r="61" spans="1:7" x14ac:dyDescent="0.25">
      <c r="A61" s="40"/>
      <c r="B61" s="52"/>
      <c r="C61" s="53"/>
      <c r="D61" s="40"/>
      <c r="E61" s="40"/>
      <c r="F61" s="40"/>
      <c r="G61" s="40"/>
    </row>
    <row r="62" spans="1:7" x14ac:dyDescent="0.25">
      <c r="A62" s="40"/>
      <c r="B62" s="52"/>
      <c r="C62" s="53"/>
      <c r="D62" s="40"/>
      <c r="E62" s="40"/>
      <c r="F62" s="40"/>
      <c r="G62" s="40"/>
    </row>
    <row r="63" spans="1:7" x14ac:dyDescent="0.25">
      <c r="A63" s="40"/>
      <c r="B63" s="52"/>
      <c r="C63" s="53"/>
      <c r="D63" s="40"/>
      <c r="E63" s="40"/>
      <c r="F63" s="40"/>
      <c r="G63" s="40"/>
    </row>
    <row r="64" spans="1:7" x14ac:dyDescent="0.25">
      <c r="A64" s="40"/>
      <c r="B64" s="52"/>
      <c r="C64" s="53"/>
      <c r="D64" s="40"/>
      <c r="E64" s="40"/>
      <c r="F64" s="40"/>
      <c r="G64" s="40"/>
    </row>
    <row r="65" spans="1:7" x14ac:dyDescent="0.25">
      <c r="A65" s="40"/>
      <c r="B65" s="52"/>
      <c r="C65" s="53"/>
      <c r="D65" s="40"/>
      <c r="E65" s="40"/>
      <c r="F65" s="40"/>
      <c r="G65" s="40"/>
    </row>
    <row r="66" spans="1:7" x14ac:dyDescent="0.25">
      <c r="A66" s="40"/>
      <c r="B66" s="52"/>
      <c r="C66" s="53"/>
      <c r="D66" s="40"/>
      <c r="E66" s="40"/>
      <c r="F66" s="40"/>
      <c r="G66" s="40"/>
    </row>
    <row r="67" spans="1:7" x14ac:dyDescent="0.25">
      <c r="A67" s="40"/>
      <c r="B67" s="52"/>
      <c r="C67" s="53"/>
      <c r="D67" s="40"/>
      <c r="E67" s="40"/>
      <c r="F67" s="40"/>
      <c r="G67" s="40"/>
    </row>
    <row r="68" spans="1:7" x14ac:dyDescent="0.25">
      <c r="A68" s="40"/>
      <c r="B68" s="52"/>
      <c r="C68" s="53"/>
      <c r="D68" s="40"/>
      <c r="E68" s="40"/>
      <c r="F68" s="40"/>
      <c r="G68" s="40"/>
    </row>
    <row r="69" spans="1:7" x14ac:dyDescent="0.25">
      <c r="A69" s="40"/>
      <c r="B69" s="52"/>
      <c r="C69" s="53"/>
      <c r="D69" s="40"/>
      <c r="E69" s="40"/>
      <c r="F69" s="40"/>
      <c r="G69" s="40"/>
    </row>
    <row r="70" spans="1:7" x14ac:dyDescent="0.25">
      <c r="A70" s="40"/>
      <c r="B70" s="52"/>
      <c r="C70" s="53"/>
      <c r="D70" s="40"/>
      <c r="E70" s="40"/>
      <c r="F70" s="40"/>
      <c r="G70" s="40"/>
    </row>
    <row r="71" spans="1:7" x14ac:dyDescent="0.25">
      <c r="A71" s="40"/>
      <c r="B71" s="52"/>
      <c r="C71" s="53"/>
      <c r="D71" s="40"/>
      <c r="E71" s="40"/>
      <c r="F71" s="40"/>
      <c r="G71" s="40"/>
    </row>
    <row r="72" spans="1:7" x14ac:dyDescent="0.25">
      <c r="A72" s="40"/>
      <c r="B72" s="52"/>
      <c r="C72" s="53"/>
      <c r="D72" s="40"/>
      <c r="E72" s="40"/>
      <c r="F72" s="40"/>
      <c r="G72" s="40"/>
    </row>
    <row r="73" spans="1:7" x14ac:dyDescent="0.25">
      <c r="A73" s="40"/>
      <c r="B73" s="52"/>
      <c r="C73" s="53"/>
      <c r="D73" s="40"/>
      <c r="E73" s="40"/>
      <c r="F73" s="40"/>
      <c r="G73" s="40"/>
    </row>
    <row r="74" spans="1:7" x14ac:dyDescent="0.25">
      <c r="A74" s="40"/>
      <c r="B74" s="52"/>
      <c r="C74" s="53"/>
      <c r="D74" s="40"/>
      <c r="E74" s="40"/>
      <c r="F74" s="40"/>
      <c r="G74" s="40"/>
    </row>
    <row r="75" spans="1:7" x14ac:dyDescent="0.25">
      <c r="A75" s="40"/>
      <c r="B75" s="52"/>
      <c r="C75" s="53"/>
      <c r="D75" s="40"/>
      <c r="E75" s="40"/>
      <c r="F75" s="40"/>
      <c r="G75" s="40"/>
    </row>
    <row r="76" spans="1:7" x14ac:dyDescent="0.25">
      <c r="A76" s="40"/>
      <c r="B76" s="52"/>
      <c r="C76" s="53"/>
      <c r="D76" s="40"/>
      <c r="E76" s="40"/>
      <c r="F76" s="40"/>
      <c r="G76" s="40"/>
    </row>
    <row r="77" spans="1:7" x14ac:dyDescent="0.25">
      <c r="A77" s="40"/>
      <c r="B77" s="52"/>
      <c r="C77" s="53"/>
      <c r="D77" s="40"/>
      <c r="E77" s="40"/>
      <c r="F77" s="40"/>
      <c r="G77" s="40"/>
    </row>
    <row r="78" spans="1:7" x14ac:dyDescent="0.25">
      <c r="A78" s="40"/>
      <c r="B78" s="52"/>
      <c r="C78" s="53"/>
      <c r="D78" s="40"/>
      <c r="E78" s="40"/>
      <c r="F78" s="40"/>
      <c r="G78" s="40"/>
    </row>
    <row r="79" spans="1:7" x14ac:dyDescent="0.25">
      <c r="A79" s="40"/>
      <c r="B79" s="52"/>
      <c r="C79" s="53"/>
      <c r="D79" s="40"/>
      <c r="E79" s="40"/>
      <c r="F79" s="40"/>
      <c r="G79" s="40"/>
    </row>
    <row r="80" spans="1:7" x14ac:dyDescent="0.25">
      <c r="A80" s="40"/>
      <c r="B80" s="52"/>
      <c r="C80" s="53"/>
      <c r="D80" s="40"/>
      <c r="E80" s="40"/>
      <c r="F80" s="40"/>
      <c r="G80" s="40"/>
    </row>
    <row r="81" spans="1:7" x14ac:dyDescent="0.25">
      <c r="A81" s="40"/>
      <c r="B81" s="52"/>
      <c r="C81" s="53"/>
      <c r="D81" s="40"/>
      <c r="E81" s="40"/>
      <c r="F81" s="40"/>
      <c r="G81" s="40"/>
    </row>
    <row r="82" spans="1:7" x14ac:dyDescent="0.25">
      <c r="A82" s="40"/>
      <c r="B82" s="52"/>
      <c r="C82" s="53"/>
      <c r="D82" s="40"/>
      <c r="E82" s="40"/>
      <c r="F82" s="40"/>
      <c r="G82" s="40"/>
    </row>
    <row r="83" spans="1:7" x14ac:dyDescent="0.25">
      <c r="A83" s="40"/>
      <c r="B83" s="52"/>
      <c r="C83" s="53"/>
      <c r="D83" s="40"/>
      <c r="E83" s="40"/>
      <c r="F83" s="40"/>
      <c r="G83" s="40"/>
    </row>
    <row r="84" spans="1:7" x14ac:dyDescent="0.25">
      <c r="B84" s="61"/>
      <c r="C84" s="77"/>
    </row>
    <row r="85" spans="1:7" x14ac:dyDescent="0.25">
      <c r="B85" s="61"/>
      <c r="C85" s="77"/>
    </row>
    <row r="86" spans="1:7" x14ac:dyDescent="0.25">
      <c r="B86" s="61"/>
      <c r="C86" s="77"/>
    </row>
    <row r="87" spans="1:7" x14ac:dyDescent="0.25">
      <c r="B87" s="61"/>
      <c r="C87" s="77"/>
    </row>
  </sheetData>
  <mergeCells count="17">
    <mergeCell ref="A16:B16"/>
    <mergeCell ref="A17:B17"/>
    <mergeCell ref="A18:B18"/>
    <mergeCell ref="A19:B19"/>
    <mergeCell ref="A54:C54"/>
    <mergeCell ref="A1:C1"/>
    <mergeCell ref="A30:C30"/>
    <mergeCell ref="A32:C32"/>
    <mergeCell ref="A41:C41"/>
    <mergeCell ref="A3:C3"/>
    <mergeCell ref="A4:A6"/>
    <mergeCell ref="A10:B10"/>
    <mergeCell ref="A11:B11"/>
    <mergeCell ref="A12:B12"/>
    <mergeCell ref="A13:B13"/>
    <mergeCell ref="A14:B14"/>
    <mergeCell ref="A15:B15"/>
  </mergeCells>
  <pageMargins left="0.511811024" right="0.511811024" top="0.78740157499999996" bottom="0.78740157499999996" header="0.31496062000000002" footer="0.31496062000000002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Resumo</vt:lpstr>
      <vt:lpstr>ELETRICA </vt:lpstr>
      <vt:lpstr>TERMOELETRICA</vt:lpstr>
      <vt:lpstr>Cronograma</vt:lpstr>
      <vt:lpstr>BDI- Obras</vt:lpstr>
      <vt:lpstr>BDI - Equipamento</vt:lpstr>
      <vt:lpstr>'BDI - Equipamento'!Area_de_impressao</vt:lpstr>
      <vt:lpstr>'BDI- Obras'!Area_de_impressao</vt:lpstr>
      <vt:lpstr>'ELETRICA '!Area_de_impressao</vt:lpstr>
      <vt:lpstr>TERMOELETRICA!Area_de_impressao</vt:lpstr>
      <vt:lpstr>'ELETRICA '!Titulos_de_impressao</vt:lpstr>
      <vt:lpstr>TERMOELETRICA!Titulos_de_impressao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Bertinetti</dc:creator>
  <cp:lastModifiedBy>Irineu Teodulo</cp:lastModifiedBy>
  <cp:lastPrinted>2016-08-22T19:23:23Z</cp:lastPrinted>
  <dcterms:created xsi:type="dcterms:W3CDTF">2012-08-08T12:18:36Z</dcterms:created>
  <dcterms:modified xsi:type="dcterms:W3CDTF">2017-05-22T19:17:12Z</dcterms:modified>
</cp:coreProperties>
</file>